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2"/>
  </bookViews>
  <sheets>
    <sheet name="Dominic PA list" sheetId="1" r:id="rId1"/>
    <sheet name="PA Images for your number" sheetId="2" r:id="rId2"/>
    <sheet name="Instructions for practicing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D15" i="2" s="1"/>
  <c r="H15" i="2" s="1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E114" i="2" s="1"/>
  <c r="G113" i="2"/>
  <c r="D113" i="2" s="1"/>
  <c r="G112" i="2"/>
  <c r="D112" i="2" s="1"/>
  <c r="G111" i="2"/>
  <c r="D111" i="2" s="1"/>
  <c r="G110" i="2"/>
  <c r="E110" i="2" s="1"/>
  <c r="G109" i="2"/>
  <c r="E109" i="2" s="1"/>
  <c r="G108" i="2"/>
  <c r="D108" i="2" s="1"/>
  <c r="G107" i="2"/>
  <c r="D107" i="2" s="1"/>
  <c r="G106" i="2"/>
  <c r="E106" i="2" s="1"/>
  <c r="G105" i="2"/>
  <c r="D105" i="2" s="1"/>
  <c r="G104" i="2"/>
  <c r="E104" i="2" s="1"/>
  <c r="G103" i="2"/>
  <c r="E103" i="2" s="1"/>
  <c r="G102" i="2"/>
  <c r="E102" i="2" s="1"/>
  <c r="G101" i="2"/>
  <c r="D101" i="2" s="1"/>
  <c r="G100" i="2"/>
  <c r="D100" i="2" s="1"/>
  <c r="G99" i="2"/>
  <c r="D99" i="2" s="1"/>
  <c r="G98" i="2"/>
  <c r="D98" i="2" s="1"/>
  <c r="G97" i="2"/>
  <c r="E97" i="2" s="1"/>
  <c r="G96" i="2"/>
  <c r="D96" i="2" s="1"/>
  <c r="G95" i="2"/>
  <c r="E95" i="2" s="1"/>
  <c r="G94" i="2"/>
  <c r="E94" i="2" s="1"/>
  <c r="G93" i="2"/>
  <c r="D93" i="2" s="1"/>
  <c r="G92" i="2"/>
  <c r="E92" i="2" s="1"/>
  <c r="G91" i="2"/>
  <c r="D91" i="2" s="1"/>
  <c r="G90" i="2"/>
  <c r="E90" i="2" s="1"/>
  <c r="G89" i="2"/>
  <c r="E89" i="2" s="1"/>
  <c r="G88" i="2"/>
  <c r="E88" i="2" s="1"/>
  <c r="G87" i="2"/>
  <c r="D87" i="2" s="1"/>
  <c r="G86" i="2"/>
  <c r="E86" i="2" s="1"/>
  <c r="G85" i="2"/>
  <c r="D85" i="2" s="1"/>
  <c r="G84" i="2"/>
  <c r="D84" i="2" s="1"/>
  <c r="G83" i="2"/>
  <c r="D83" i="2" s="1"/>
  <c r="G82" i="2"/>
  <c r="D82" i="2" s="1"/>
  <c r="G81" i="2"/>
  <c r="E81" i="2" s="1"/>
  <c r="G80" i="2"/>
  <c r="D80" i="2" s="1"/>
  <c r="G79" i="2"/>
  <c r="E79" i="2" s="1"/>
  <c r="G78" i="2"/>
  <c r="E78" i="2" s="1"/>
  <c r="G77" i="2"/>
  <c r="D77" i="2" s="1"/>
  <c r="G76" i="2"/>
  <c r="D76" i="2" s="1"/>
  <c r="G75" i="2"/>
  <c r="D75" i="2" s="1"/>
  <c r="G74" i="2"/>
  <c r="E74" i="2" s="1"/>
  <c r="G73" i="2"/>
  <c r="E73" i="2" s="1"/>
  <c r="G72" i="2"/>
  <c r="E72" i="2" s="1"/>
  <c r="G71" i="2"/>
  <c r="E71" i="2" s="1"/>
  <c r="G70" i="2"/>
  <c r="E70" i="2" s="1"/>
  <c r="G69" i="2"/>
  <c r="D69" i="2" s="1"/>
  <c r="G68" i="2"/>
  <c r="D68" i="2" s="1"/>
  <c r="G67" i="2"/>
  <c r="D67" i="2" s="1"/>
  <c r="G66" i="2"/>
  <c r="D66" i="2" s="1"/>
  <c r="G65" i="2"/>
  <c r="D65" i="2" s="1"/>
  <c r="G64" i="2"/>
  <c r="D64" i="2" s="1"/>
  <c r="G63" i="2"/>
  <c r="E63" i="2" s="1"/>
  <c r="G62" i="2"/>
  <c r="E62" i="2" s="1"/>
  <c r="G61" i="2"/>
  <c r="E61" i="2" s="1"/>
  <c r="G60" i="2"/>
  <c r="E60" i="2" s="1"/>
  <c r="G59" i="2"/>
  <c r="D59" i="2" s="1"/>
  <c r="G58" i="2"/>
  <c r="E58" i="2" s="1"/>
  <c r="G57" i="2"/>
  <c r="D57" i="2" s="1"/>
  <c r="G56" i="2"/>
  <c r="E56" i="2" s="1"/>
  <c r="G55" i="2"/>
  <c r="E55" i="2" s="1"/>
  <c r="G54" i="2"/>
  <c r="E54" i="2" s="1"/>
  <c r="G53" i="2"/>
  <c r="E53" i="2" s="1"/>
  <c r="G52" i="2"/>
  <c r="D52" i="2" s="1"/>
  <c r="G51" i="2"/>
  <c r="D51" i="2" s="1"/>
  <c r="G50" i="2"/>
  <c r="D50" i="2" s="1"/>
  <c r="G49" i="2"/>
  <c r="D49" i="2" s="1"/>
  <c r="G48" i="2"/>
  <c r="D48" i="2" s="1"/>
  <c r="G47" i="2"/>
  <c r="E47" i="2" s="1"/>
  <c r="G46" i="2"/>
  <c r="D46" i="2" s="1"/>
  <c r="G45" i="2"/>
  <c r="D45" i="2" s="1"/>
  <c r="G44" i="2"/>
  <c r="D44" i="2" s="1"/>
  <c r="G43" i="2"/>
  <c r="E43" i="2" s="1"/>
  <c r="G42" i="2"/>
  <c r="E42" i="2" s="1"/>
  <c r="G41" i="2"/>
  <c r="E41" i="2" s="1"/>
  <c r="G40" i="2"/>
  <c r="D40" i="2" s="1"/>
  <c r="G39" i="2"/>
  <c r="D39" i="2" s="1"/>
  <c r="G38" i="2"/>
  <c r="E38" i="2" s="1"/>
  <c r="G37" i="2"/>
  <c r="E37" i="2" s="1"/>
  <c r="G36" i="2"/>
  <c r="D36" i="2" s="1"/>
  <c r="G35" i="2"/>
  <c r="D35" i="2" s="1"/>
  <c r="G34" i="2"/>
  <c r="D34" i="2" s="1"/>
  <c r="G33" i="2"/>
  <c r="E33" i="2" s="1"/>
  <c r="G32" i="2"/>
  <c r="D32" i="2" s="1"/>
  <c r="G31" i="2"/>
  <c r="D31" i="2" s="1"/>
  <c r="G30" i="2"/>
  <c r="E30" i="2" s="1"/>
  <c r="G29" i="2"/>
  <c r="D29" i="2" s="1"/>
  <c r="G28" i="2"/>
  <c r="D28" i="2" s="1"/>
  <c r="G27" i="2"/>
  <c r="D27" i="2" s="1"/>
  <c r="G26" i="2"/>
  <c r="D26" i="2" s="1"/>
  <c r="G25" i="2"/>
  <c r="D25" i="2" s="1"/>
  <c r="H25" i="2" s="1"/>
  <c r="G24" i="2"/>
  <c r="D24" i="2" s="1"/>
  <c r="G23" i="2"/>
  <c r="D23" i="2" s="1"/>
  <c r="H23" i="2" s="1"/>
  <c r="G22" i="2"/>
  <c r="E22" i="2" s="1"/>
  <c r="G21" i="2"/>
  <c r="D21" i="2" s="1"/>
  <c r="H21" i="2" s="1"/>
  <c r="G20" i="2"/>
  <c r="D20" i="2" s="1"/>
  <c r="H20" i="2" s="1"/>
  <c r="G19" i="2"/>
  <c r="D19" i="2" s="1"/>
  <c r="H19" i="2" s="1"/>
  <c r="G18" i="2"/>
  <c r="D18" i="2" s="1"/>
  <c r="H18" i="2" s="1"/>
  <c r="G17" i="2"/>
  <c r="D17" i="2" s="1"/>
  <c r="H17" i="2" s="1"/>
  <c r="G16" i="2"/>
  <c r="D16" i="2" s="1"/>
  <c r="H16" i="2" s="1"/>
  <c r="E83" i="2"/>
  <c r="D42" i="2"/>
  <c r="E21" i="2"/>
  <c r="E25" i="2"/>
  <c r="E29" i="2"/>
  <c r="D33" i="2"/>
  <c r="E34" i="2"/>
  <c r="D37" i="2"/>
  <c r="D41" i="2"/>
  <c r="E45" i="2"/>
  <c r="E50" i="2"/>
  <c r="D54" i="2"/>
  <c r="D58" i="2"/>
  <c r="D62" i="2"/>
  <c r="E66" i="2"/>
  <c r="D70" i="2"/>
  <c r="D74" i="2"/>
  <c r="D78" i="2"/>
  <c r="E82" i="2"/>
  <c r="D86" i="2"/>
  <c r="D90" i="2"/>
  <c r="D94" i="2"/>
  <c r="E98" i="2"/>
  <c r="D102" i="2"/>
  <c r="D106" i="2"/>
  <c r="D110" i="2"/>
  <c r="D114" i="2"/>
  <c r="E64" i="2" l="1"/>
  <c r="E52" i="2"/>
  <c r="D60" i="2"/>
  <c r="E96" i="2"/>
  <c r="E84" i="2"/>
  <c r="E44" i="2"/>
  <c r="D92" i="2"/>
  <c r="E112" i="2"/>
  <c r="E100" i="2"/>
  <c r="E80" i="2"/>
  <c r="E68" i="2"/>
  <c r="E48" i="2"/>
  <c r="E40" i="2"/>
  <c r="E32" i="2"/>
  <c r="E24" i="2"/>
  <c r="D72" i="2"/>
  <c r="D104" i="2"/>
  <c r="E113" i="2"/>
  <c r="E105" i="2"/>
  <c r="E101" i="2"/>
  <c r="E93" i="2"/>
  <c r="E85" i="2"/>
  <c r="E77" i="2"/>
  <c r="E69" i="2"/>
  <c r="E65" i="2"/>
  <c r="E57" i="2"/>
  <c r="E49" i="2"/>
  <c r="D109" i="2"/>
  <c r="D97" i="2"/>
  <c r="D89" i="2"/>
  <c r="D81" i="2"/>
  <c r="D73" i="2"/>
  <c r="D61" i="2"/>
  <c r="D53" i="2"/>
  <c r="D38" i="2"/>
  <c r="E26" i="2"/>
  <c r="E18" i="2"/>
  <c r="D30" i="2"/>
  <c r="D22" i="2"/>
  <c r="H22" i="2" s="1"/>
  <c r="E51" i="2"/>
  <c r="E107" i="2"/>
  <c r="E108" i="2"/>
  <c r="E76" i="2"/>
  <c r="E46" i="2"/>
  <c r="E36" i="2"/>
  <c r="E28" i="2"/>
  <c r="E20" i="2"/>
  <c r="D56" i="2"/>
  <c r="E67" i="2"/>
  <c r="D88" i="2"/>
  <c r="E99" i="2"/>
  <c r="E75" i="2"/>
  <c r="E59" i="2"/>
  <c r="E91" i="2"/>
  <c r="D103" i="2"/>
  <c r="D79" i="2"/>
  <c r="D71" i="2"/>
  <c r="D63" i="2"/>
  <c r="D55" i="2"/>
  <c r="D47" i="2"/>
  <c r="D95" i="2"/>
  <c r="D43" i="2"/>
  <c r="E87" i="2"/>
  <c r="E111" i="2"/>
  <c r="E39" i="2"/>
  <c r="E35" i="2"/>
  <c r="E31" i="2"/>
  <c r="E27" i="2"/>
  <c r="E23" i="2"/>
  <c r="E19" i="2"/>
  <c r="E17" i="2"/>
  <c r="E16" i="2"/>
  <c r="E15" i="2" l="1"/>
  <c r="I15" i="2" s="1"/>
  <c r="F15" i="2" l="1"/>
  <c r="F23" i="2"/>
  <c r="I23" i="2"/>
  <c r="H31" i="2"/>
  <c r="F31" i="2"/>
  <c r="I31" i="2"/>
  <c r="H39" i="2"/>
  <c r="F39" i="2"/>
  <c r="I39" i="2"/>
  <c r="H47" i="2"/>
  <c r="F47" i="2"/>
  <c r="I47" i="2"/>
  <c r="H55" i="2"/>
  <c r="F55" i="2"/>
  <c r="I55" i="2"/>
  <c r="H63" i="2"/>
  <c r="F63" i="2"/>
  <c r="I63" i="2"/>
  <c r="H71" i="2"/>
  <c r="F71" i="2"/>
  <c r="I71" i="2"/>
  <c r="H79" i="2"/>
  <c r="F79" i="2"/>
  <c r="I79" i="2"/>
  <c r="H91" i="2"/>
  <c r="F91" i="2"/>
  <c r="I91" i="2"/>
  <c r="H99" i="2"/>
  <c r="F99" i="2"/>
  <c r="I99" i="2"/>
  <c r="H107" i="2"/>
  <c r="F107" i="2"/>
  <c r="I107" i="2"/>
  <c r="D115" i="2"/>
  <c r="H115" i="2" s="1"/>
  <c r="F115" i="2"/>
  <c r="E115" i="2"/>
  <c r="I115" i="2" s="1"/>
  <c r="D123" i="2"/>
  <c r="H123" i="2" s="1"/>
  <c r="F123" i="2"/>
  <c r="E123" i="2"/>
  <c r="I123" i="2" s="1"/>
  <c r="D131" i="2"/>
  <c r="H131" i="2" s="1"/>
  <c r="F131" i="2"/>
  <c r="E131" i="2"/>
  <c r="I131" i="2" s="1"/>
  <c r="D139" i="2"/>
  <c r="H139" i="2" s="1"/>
  <c r="F139" i="2"/>
  <c r="E139" i="2"/>
  <c r="I139" i="2" s="1"/>
  <c r="D147" i="2"/>
  <c r="H147" i="2" s="1"/>
  <c r="F147" i="2"/>
  <c r="E147" i="2"/>
  <c r="I147" i="2" s="1"/>
  <c r="D155" i="2"/>
  <c r="H155" i="2" s="1"/>
  <c r="F155" i="2"/>
  <c r="E155" i="2"/>
  <c r="I155" i="2" s="1"/>
  <c r="D163" i="2"/>
  <c r="H163" i="2" s="1"/>
  <c r="F163" i="2"/>
  <c r="E163" i="2"/>
  <c r="I163" i="2" s="1"/>
  <c r="D171" i="2"/>
  <c r="H171" i="2" s="1"/>
  <c r="F171" i="2"/>
  <c r="E171" i="2"/>
  <c r="I171" i="2" s="1"/>
  <c r="D179" i="2"/>
  <c r="H179" i="2" s="1"/>
  <c r="F179" i="2"/>
  <c r="E179" i="2"/>
  <c r="I179" i="2" s="1"/>
  <c r="D187" i="2"/>
  <c r="H187" i="2" s="1"/>
  <c r="F187" i="2"/>
  <c r="E187" i="2"/>
  <c r="I187" i="2" s="1"/>
  <c r="D195" i="2"/>
  <c r="H195" i="2" s="1"/>
  <c r="F195" i="2"/>
  <c r="E195" i="2"/>
  <c r="I195" i="2" s="1"/>
  <c r="D203" i="2"/>
  <c r="H203" i="2" s="1"/>
  <c r="F203" i="2"/>
  <c r="E203" i="2"/>
  <c r="I203" i="2" s="1"/>
  <c r="D211" i="2"/>
  <c r="H211" i="2" s="1"/>
  <c r="F211" i="2"/>
  <c r="E211" i="2"/>
  <c r="I211" i="2" s="1"/>
  <c r="D219" i="2"/>
  <c r="H219" i="2" s="1"/>
  <c r="F219" i="2"/>
  <c r="E219" i="2"/>
  <c r="I219" i="2" s="1"/>
  <c r="D227" i="2"/>
  <c r="H227" i="2" s="1"/>
  <c r="F227" i="2"/>
  <c r="E227" i="2"/>
  <c r="I227" i="2" s="1"/>
  <c r="D235" i="2"/>
  <c r="H235" i="2" s="1"/>
  <c r="F235" i="2"/>
  <c r="E235" i="2"/>
  <c r="I235" i="2" s="1"/>
  <c r="D243" i="2"/>
  <c r="H243" i="2" s="1"/>
  <c r="F243" i="2"/>
  <c r="E243" i="2"/>
  <c r="I243" i="2" s="1"/>
  <c r="D251" i="2"/>
  <c r="H251" i="2" s="1"/>
  <c r="F251" i="2"/>
  <c r="E251" i="2"/>
  <c r="I251" i="2" s="1"/>
  <c r="D259" i="2"/>
  <c r="H259" i="2" s="1"/>
  <c r="F259" i="2"/>
  <c r="E259" i="2"/>
  <c r="I259" i="2" s="1"/>
  <c r="D267" i="2"/>
  <c r="H267" i="2" s="1"/>
  <c r="F267" i="2"/>
  <c r="E267" i="2"/>
  <c r="I267" i="2" s="1"/>
  <c r="D275" i="2"/>
  <c r="H275" i="2" s="1"/>
  <c r="F275" i="2"/>
  <c r="E275" i="2"/>
  <c r="I275" i="2" s="1"/>
  <c r="D283" i="2"/>
  <c r="H283" i="2" s="1"/>
  <c r="F283" i="2"/>
  <c r="E283" i="2"/>
  <c r="I283" i="2" s="1"/>
  <c r="D291" i="2"/>
  <c r="H291" i="2" s="1"/>
  <c r="F291" i="2"/>
  <c r="E291" i="2"/>
  <c r="I291" i="2" s="1"/>
  <c r="D303" i="2"/>
  <c r="H303" i="2" s="1"/>
  <c r="F303" i="2"/>
  <c r="E303" i="2"/>
  <c r="I303" i="2" s="1"/>
  <c r="D311" i="2"/>
  <c r="H311" i="2" s="1"/>
  <c r="F311" i="2"/>
  <c r="E311" i="2"/>
  <c r="I311" i="2" s="1"/>
  <c r="D319" i="2"/>
  <c r="H319" i="2" s="1"/>
  <c r="F319" i="2"/>
  <c r="E319" i="2"/>
  <c r="I319" i="2" s="1"/>
  <c r="D323" i="2"/>
  <c r="H323" i="2" s="1"/>
  <c r="F323" i="2"/>
  <c r="E323" i="2"/>
  <c r="I323" i="2" s="1"/>
  <c r="D331" i="2"/>
  <c r="H331" i="2" s="1"/>
  <c r="F331" i="2"/>
  <c r="E331" i="2"/>
  <c r="I331" i="2" s="1"/>
  <c r="F339" i="2"/>
  <c r="E339" i="2"/>
  <c r="I339" i="2" s="1"/>
  <c r="D339" i="2"/>
  <c r="H339" i="2" s="1"/>
  <c r="F347" i="2"/>
  <c r="E347" i="2"/>
  <c r="I347" i="2" s="1"/>
  <c r="D347" i="2"/>
  <c r="H347" i="2" s="1"/>
  <c r="F355" i="2"/>
  <c r="E355" i="2"/>
  <c r="I355" i="2" s="1"/>
  <c r="D355" i="2"/>
  <c r="H355" i="2" s="1"/>
  <c r="F363" i="2"/>
  <c r="E363" i="2"/>
  <c r="I363" i="2" s="1"/>
  <c r="D363" i="2"/>
  <c r="H363" i="2" s="1"/>
  <c r="F371" i="2"/>
  <c r="E371" i="2"/>
  <c r="I371" i="2" s="1"/>
  <c r="D371" i="2"/>
  <c r="H371" i="2" s="1"/>
  <c r="F383" i="2"/>
  <c r="E383" i="2"/>
  <c r="I383" i="2" s="1"/>
  <c r="D383" i="2"/>
  <c r="H383" i="2" s="1"/>
  <c r="F391" i="2"/>
  <c r="E391" i="2"/>
  <c r="I391" i="2" s="1"/>
  <c r="D391" i="2"/>
  <c r="H391" i="2" s="1"/>
  <c r="F399" i="2"/>
  <c r="E399" i="2"/>
  <c r="I399" i="2" s="1"/>
  <c r="D399" i="2"/>
  <c r="H399" i="2" s="1"/>
  <c r="F407" i="2"/>
  <c r="E407" i="2"/>
  <c r="I407" i="2" s="1"/>
  <c r="D407" i="2"/>
  <c r="H407" i="2" s="1"/>
  <c r="F415" i="2"/>
  <c r="E415" i="2"/>
  <c r="I415" i="2" s="1"/>
  <c r="D415" i="2"/>
  <c r="H415" i="2" s="1"/>
  <c r="F423" i="2"/>
  <c r="E423" i="2"/>
  <c r="I423" i="2" s="1"/>
  <c r="D423" i="2"/>
  <c r="H423" i="2" s="1"/>
  <c r="F431" i="2"/>
  <c r="E431" i="2"/>
  <c r="I431" i="2" s="1"/>
  <c r="D431" i="2"/>
  <c r="H431" i="2" s="1"/>
  <c r="F439" i="2"/>
  <c r="E439" i="2"/>
  <c r="I439" i="2" s="1"/>
  <c r="D439" i="2"/>
  <c r="H439" i="2" s="1"/>
  <c r="F447" i="2"/>
  <c r="E447" i="2"/>
  <c r="I447" i="2" s="1"/>
  <c r="D447" i="2"/>
  <c r="H447" i="2" s="1"/>
  <c r="F459" i="2"/>
  <c r="E459" i="2"/>
  <c r="I459" i="2" s="1"/>
  <c r="D459" i="2"/>
  <c r="H459" i="2" s="1"/>
  <c r="F467" i="2"/>
  <c r="E467" i="2"/>
  <c r="I467" i="2" s="1"/>
  <c r="D467" i="2"/>
  <c r="H467" i="2" s="1"/>
  <c r="F475" i="2"/>
  <c r="E475" i="2"/>
  <c r="I475" i="2" s="1"/>
  <c r="D475" i="2"/>
  <c r="H475" i="2" s="1"/>
  <c r="F483" i="2"/>
  <c r="E483" i="2"/>
  <c r="I483" i="2" s="1"/>
  <c r="D483" i="2"/>
  <c r="H483" i="2" s="1"/>
  <c r="F491" i="2"/>
  <c r="E491" i="2"/>
  <c r="I491" i="2" s="1"/>
  <c r="D491" i="2"/>
  <c r="H491" i="2" s="1"/>
  <c r="F499" i="2"/>
  <c r="E499" i="2"/>
  <c r="I499" i="2" s="1"/>
  <c r="D499" i="2"/>
  <c r="H499" i="2" s="1"/>
  <c r="F507" i="2"/>
  <c r="E507" i="2"/>
  <c r="I507" i="2" s="1"/>
  <c r="D507" i="2"/>
  <c r="H507" i="2" s="1"/>
  <c r="F515" i="2"/>
  <c r="E515" i="2"/>
  <c r="I515" i="2" s="1"/>
  <c r="D515" i="2"/>
  <c r="H515" i="2" s="1"/>
  <c r="F523" i="2"/>
  <c r="E523" i="2"/>
  <c r="I523" i="2" s="1"/>
  <c r="D523" i="2"/>
  <c r="H523" i="2" s="1"/>
  <c r="F531" i="2"/>
  <c r="E531" i="2"/>
  <c r="I531" i="2" s="1"/>
  <c r="D531" i="2"/>
  <c r="H531" i="2" s="1"/>
  <c r="F539" i="2"/>
  <c r="E539" i="2"/>
  <c r="I539" i="2" s="1"/>
  <c r="D539" i="2"/>
  <c r="H539" i="2" s="1"/>
  <c r="F547" i="2"/>
  <c r="E547" i="2"/>
  <c r="I547" i="2" s="1"/>
  <c r="D547" i="2"/>
  <c r="H547" i="2" s="1"/>
  <c r="F555" i="2"/>
  <c r="E555" i="2"/>
  <c r="I555" i="2" s="1"/>
  <c r="D555" i="2"/>
  <c r="H555" i="2" s="1"/>
  <c r="F563" i="2"/>
  <c r="E563" i="2"/>
  <c r="I563" i="2" s="1"/>
  <c r="D563" i="2"/>
  <c r="H563" i="2" s="1"/>
  <c r="F571" i="2"/>
  <c r="E571" i="2"/>
  <c r="I571" i="2" s="1"/>
  <c r="D571" i="2"/>
  <c r="H571" i="2" s="1"/>
  <c r="F579" i="2"/>
  <c r="E579" i="2"/>
  <c r="I579" i="2" s="1"/>
  <c r="D579" i="2"/>
  <c r="H579" i="2" s="1"/>
  <c r="F587" i="2"/>
  <c r="E587" i="2"/>
  <c r="I587" i="2" s="1"/>
  <c r="D587" i="2"/>
  <c r="H587" i="2" s="1"/>
  <c r="F595" i="2"/>
  <c r="E595" i="2"/>
  <c r="I595" i="2" s="1"/>
  <c r="D595" i="2"/>
  <c r="H595" i="2" s="1"/>
  <c r="F603" i="2"/>
  <c r="E603" i="2"/>
  <c r="I603" i="2" s="1"/>
  <c r="D603" i="2"/>
  <c r="H603" i="2" s="1"/>
  <c r="F611" i="2"/>
  <c r="E611" i="2"/>
  <c r="I611" i="2" s="1"/>
  <c r="D611" i="2"/>
  <c r="H611" i="2" s="1"/>
  <c r="F619" i="2"/>
  <c r="E619" i="2"/>
  <c r="I619" i="2" s="1"/>
  <c r="D619" i="2"/>
  <c r="H619" i="2" s="1"/>
  <c r="F627" i="2"/>
  <c r="E627" i="2"/>
  <c r="I627" i="2" s="1"/>
  <c r="D627" i="2"/>
  <c r="H627" i="2" s="1"/>
  <c r="F635" i="2"/>
  <c r="E635" i="2"/>
  <c r="I635" i="2" s="1"/>
  <c r="D635" i="2"/>
  <c r="H635" i="2" s="1"/>
  <c r="F643" i="2"/>
  <c r="E643" i="2"/>
  <c r="I643" i="2" s="1"/>
  <c r="D643" i="2"/>
  <c r="H643" i="2" s="1"/>
  <c r="F651" i="2"/>
  <c r="E651" i="2"/>
  <c r="I651" i="2" s="1"/>
  <c r="D651" i="2"/>
  <c r="H651" i="2" s="1"/>
  <c r="F659" i="2"/>
  <c r="E659" i="2"/>
  <c r="I659" i="2" s="1"/>
  <c r="D659" i="2"/>
  <c r="H659" i="2" s="1"/>
  <c r="F667" i="2"/>
  <c r="E667" i="2"/>
  <c r="I667" i="2" s="1"/>
  <c r="D667" i="2"/>
  <c r="H667" i="2" s="1"/>
  <c r="F679" i="2"/>
  <c r="E679" i="2"/>
  <c r="I679" i="2" s="1"/>
  <c r="D679" i="2"/>
  <c r="H679" i="2" s="1"/>
  <c r="F687" i="2"/>
  <c r="E687" i="2"/>
  <c r="I687" i="2" s="1"/>
  <c r="D687" i="2"/>
  <c r="H687" i="2" s="1"/>
  <c r="F695" i="2"/>
  <c r="E695" i="2"/>
  <c r="I695" i="2" s="1"/>
  <c r="D695" i="2"/>
  <c r="H695" i="2" s="1"/>
  <c r="F703" i="2"/>
  <c r="E703" i="2"/>
  <c r="I703" i="2" s="1"/>
  <c r="D703" i="2"/>
  <c r="H703" i="2" s="1"/>
  <c r="F711" i="2"/>
  <c r="E711" i="2"/>
  <c r="I711" i="2" s="1"/>
  <c r="D711" i="2"/>
  <c r="H711" i="2" s="1"/>
  <c r="F719" i="2"/>
  <c r="E719" i="2"/>
  <c r="I719" i="2" s="1"/>
  <c r="D719" i="2"/>
  <c r="H719" i="2" s="1"/>
  <c r="F727" i="2"/>
  <c r="E727" i="2"/>
  <c r="I727" i="2" s="1"/>
  <c r="D727" i="2"/>
  <c r="H727" i="2" s="1"/>
  <c r="F735" i="2"/>
  <c r="E735" i="2"/>
  <c r="I735" i="2" s="1"/>
  <c r="D735" i="2"/>
  <c r="H735" i="2" s="1"/>
  <c r="F743" i="2"/>
  <c r="E743" i="2"/>
  <c r="I743" i="2" s="1"/>
  <c r="D743" i="2"/>
  <c r="H743" i="2" s="1"/>
  <c r="F751" i="2"/>
  <c r="E751" i="2"/>
  <c r="I751" i="2" s="1"/>
  <c r="D751" i="2"/>
  <c r="H751" i="2" s="1"/>
  <c r="F759" i="2"/>
  <c r="E759" i="2"/>
  <c r="I759" i="2" s="1"/>
  <c r="D759" i="2"/>
  <c r="H759" i="2" s="1"/>
  <c r="F767" i="2"/>
  <c r="E767" i="2"/>
  <c r="I767" i="2" s="1"/>
  <c r="D767" i="2"/>
  <c r="H767" i="2" s="1"/>
  <c r="F775" i="2"/>
  <c r="E775" i="2"/>
  <c r="I775" i="2" s="1"/>
  <c r="D775" i="2"/>
  <c r="H775" i="2" s="1"/>
  <c r="F783" i="2"/>
  <c r="E783" i="2"/>
  <c r="I783" i="2" s="1"/>
  <c r="D783" i="2"/>
  <c r="H783" i="2" s="1"/>
  <c r="F791" i="2"/>
  <c r="E791" i="2"/>
  <c r="I791" i="2" s="1"/>
  <c r="D791" i="2"/>
  <c r="H791" i="2" s="1"/>
  <c r="F799" i="2"/>
  <c r="E799" i="2"/>
  <c r="I799" i="2" s="1"/>
  <c r="D799" i="2"/>
  <c r="H799" i="2" s="1"/>
  <c r="F807" i="2"/>
  <c r="E807" i="2"/>
  <c r="I807" i="2" s="1"/>
  <c r="D807" i="2"/>
  <c r="H807" i="2" s="1"/>
  <c r="F815" i="2"/>
  <c r="E815" i="2"/>
  <c r="I815" i="2" s="1"/>
  <c r="D815" i="2"/>
  <c r="H815" i="2" s="1"/>
  <c r="F823" i="2"/>
  <c r="E823" i="2"/>
  <c r="I823" i="2" s="1"/>
  <c r="D823" i="2"/>
  <c r="H823" i="2" s="1"/>
  <c r="F827" i="2"/>
  <c r="E827" i="2"/>
  <c r="I827" i="2" s="1"/>
  <c r="D827" i="2"/>
  <c r="H827" i="2" s="1"/>
  <c r="F831" i="2"/>
  <c r="E831" i="2"/>
  <c r="I831" i="2" s="1"/>
  <c r="D831" i="2"/>
  <c r="H831" i="2" s="1"/>
  <c r="F835" i="2"/>
  <c r="E835" i="2"/>
  <c r="I835" i="2" s="1"/>
  <c r="D835" i="2"/>
  <c r="H835" i="2" s="1"/>
  <c r="F839" i="2"/>
  <c r="E839" i="2"/>
  <c r="I839" i="2" s="1"/>
  <c r="D839" i="2"/>
  <c r="H839" i="2" s="1"/>
  <c r="F843" i="2"/>
  <c r="E843" i="2"/>
  <c r="I843" i="2" s="1"/>
  <c r="D843" i="2"/>
  <c r="H843" i="2" s="1"/>
  <c r="E851" i="2"/>
  <c r="I851" i="2" s="1"/>
  <c r="D851" i="2"/>
  <c r="H851" i="2" s="1"/>
  <c r="F851" i="2"/>
  <c r="E859" i="2"/>
  <c r="I859" i="2" s="1"/>
  <c r="D859" i="2"/>
  <c r="H859" i="2" s="1"/>
  <c r="F859" i="2"/>
  <c r="E867" i="2"/>
  <c r="I867" i="2" s="1"/>
  <c r="D867" i="2"/>
  <c r="H867" i="2" s="1"/>
  <c r="F867" i="2"/>
  <c r="E875" i="2"/>
  <c r="I875" i="2" s="1"/>
  <c r="D875" i="2"/>
  <c r="H875" i="2" s="1"/>
  <c r="F875" i="2"/>
  <c r="E883" i="2"/>
  <c r="I883" i="2" s="1"/>
  <c r="D883" i="2"/>
  <c r="H883" i="2" s="1"/>
  <c r="F883" i="2"/>
  <c r="E891" i="2"/>
  <c r="I891" i="2" s="1"/>
  <c r="D891" i="2"/>
  <c r="H891" i="2" s="1"/>
  <c r="F891" i="2"/>
  <c r="E899" i="2"/>
  <c r="I899" i="2" s="1"/>
  <c r="D899" i="2"/>
  <c r="H899" i="2" s="1"/>
  <c r="F899" i="2"/>
  <c r="D907" i="2"/>
  <c r="H907" i="2" s="1"/>
  <c r="F907" i="2"/>
  <c r="E907" i="2"/>
  <c r="I907" i="2" s="1"/>
  <c r="D915" i="2"/>
  <c r="H915" i="2" s="1"/>
  <c r="F915" i="2"/>
  <c r="E915" i="2"/>
  <c r="I915" i="2" s="1"/>
  <c r="D923" i="2"/>
  <c r="H923" i="2" s="1"/>
  <c r="F923" i="2"/>
  <c r="E923" i="2"/>
  <c r="I923" i="2" s="1"/>
  <c r="D931" i="2"/>
  <c r="H931" i="2" s="1"/>
  <c r="F931" i="2"/>
  <c r="E931" i="2"/>
  <c r="I931" i="2" s="1"/>
  <c r="D939" i="2"/>
  <c r="H939" i="2" s="1"/>
  <c r="F939" i="2"/>
  <c r="E939" i="2"/>
  <c r="I939" i="2" s="1"/>
  <c r="D947" i="2"/>
  <c r="H947" i="2" s="1"/>
  <c r="F947" i="2"/>
  <c r="E947" i="2"/>
  <c r="I947" i="2" s="1"/>
  <c r="D955" i="2"/>
  <c r="H955" i="2" s="1"/>
  <c r="F955" i="2"/>
  <c r="E955" i="2"/>
  <c r="I955" i="2" s="1"/>
  <c r="D963" i="2"/>
  <c r="H963" i="2" s="1"/>
  <c r="F963" i="2"/>
  <c r="E963" i="2"/>
  <c r="I963" i="2" s="1"/>
  <c r="D971" i="2"/>
  <c r="H971" i="2" s="1"/>
  <c r="F971" i="2"/>
  <c r="E971" i="2"/>
  <c r="I971" i="2" s="1"/>
  <c r="D979" i="2"/>
  <c r="H979" i="2" s="1"/>
  <c r="F979" i="2"/>
  <c r="E979" i="2"/>
  <c r="I979" i="2" s="1"/>
  <c r="D987" i="2"/>
  <c r="H987" i="2" s="1"/>
  <c r="F987" i="2"/>
  <c r="E987" i="2"/>
  <c r="I987" i="2" s="1"/>
  <c r="D995" i="2"/>
  <c r="H995" i="2" s="1"/>
  <c r="F995" i="2"/>
  <c r="E995" i="2"/>
  <c r="I995" i="2" s="1"/>
  <c r="D1003" i="2"/>
  <c r="H1003" i="2" s="1"/>
  <c r="F1003" i="2"/>
  <c r="E1003" i="2"/>
  <c r="I1003" i="2" s="1"/>
  <c r="D1007" i="2"/>
  <c r="H1007" i="2" s="1"/>
  <c r="F1007" i="2"/>
  <c r="E1007" i="2"/>
  <c r="I1007" i="2" s="1"/>
  <c r="I16" i="2"/>
  <c r="F16" i="2"/>
  <c r="I24" i="2"/>
  <c r="H24" i="2"/>
  <c r="F24" i="2"/>
  <c r="I32" i="2"/>
  <c r="H32" i="2"/>
  <c r="F32" i="2"/>
  <c r="I40" i="2"/>
  <c r="H40" i="2"/>
  <c r="F40" i="2"/>
  <c r="I48" i="2"/>
  <c r="H48" i="2"/>
  <c r="F48" i="2"/>
  <c r="I56" i="2"/>
  <c r="H56" i="2"/>
  <c r="F56" i="2"/>
  <c r="I64" i="2"/>
  <c r="H64" i="2"/>
  <c r="F64" i="2"/>
  <c r="I72" i="2"/>
  <c r="H72" i="2"/>
  <c r="F72" i="2"/>
  <c r="I80" i="2"/>
  <c r="H80" i="2"/>
  <c r="F80" i="2"/>
  <c r="I88" i="2"/>
  <c r="H88" i="2"/>
  <c r="F88" i="2"/>
  <c r="I96" i="2"/>
  <c r="H96" i="2"/>
  <c r="F96" i="2"/>
  <c r="I104" i="2"/>
  <c r="H104" i="2"/>
  <c r="F104" i="2"/>
  <c r="I112" i="2"/>
  <c r="H112" i="2"/>
  <c r="F112" i="2"/>
  <c r="E120" i="2"/>
  <c r="I120" i="2" s="1"/>
  <c r="D120" i="2"/>
  <c r="H120" i="2" s="1"/>
  <c r="F120" i="2"/>
  <c r="E132" i="2"/>
  <c r="I132" i="2" s="1"/>
  <c r="D132" i="2"/>
  <c r="H132" i="2" s="1"/>
  <c r="F132" i="2"/>
  <c r="E140" i="2"/>
  <c r="I140" i="2" s="1"/>
  <c r="D140" i="2"/>
  <c r="H140" i="2" s="1"/>
  <c r="F140" i="2"/>
  <c r="E148" i="2"/>
  <c r="I148" i="2" s="1"/>
  <c r="D148" i="2"/>
  <c r="H148" i="2" s="1"/>
  <c r="F148" i="2"/>
  <c r="E156" i="2"/>
  <c r="I156" i="2" s="1"/>
  <c r="D156" i="2"/>
  <c r="H156" i="2" s="1"/>
  <c r="F156" i="2"/>
  <c r="E164" i="2"/>
  <c r="I164" i="2" s="1"/>
  <c r="D164" i="2"/>
  <c r="H164" i="2" s="1"/>
  <c r="F164" i="2"/>
  <c r="E172" i="2"/>
  <c r="I172" i="2" s="1"/>
  <c r="D172" i="2"/>
  <c r="H172" i="2" s="1"/>
  <c r="F172" i="2"/>
  <c r="E180" i="2"/>
  <c r="I180" i="2" s="1"/>
  <c r="D180" i="2"/>
  <c r="H180" i="2" s="1"/>
  <c r="F180" i="2"/>
  <c r="E188" i="2"/>
  <c r="I188" i="2" s="1"/>
  <c r="D188" i="2"/>
  <c r="H188" i="2" s="1"/>
  <c r="F188" i="2"/>
  <c r="E196" i="2"/>
  <c r="I196" i="2" s="1"/>
  <c r="D196" i="2"/>
  <c r="H196" i="2" s="1"/>
  <c r="F196" i="2"/>
  <c r="E204" i="2"/>
  <c r="I204" i="2" s="1"/>
  <c r="D204" i="2"/>
  <c r="H204" i="2" s="1"/>
  <c r="F204" i="2"/>
  <c r="E212" i="2"/>
  <c r="I212" i="2" s="1"/>
  <c r="D212" i="2"/>
  <c r="H212" i="2" s="1"/>
  <c r="F212" i="2"/>
  <c r="E220" i="2"/>
  <c r="I220" i="2" s="1"/>
  <c r="D220" i="2"/>
  <c r="H220" i="2" s="1"/>
  <c r="F220" i="2"/>
  <c r="E228" i="2"/>
  <c r="I228" i="2" s="1"/>
  <c r="D228" i="2"/>
  <c r="H228" i="2" s="1"/>
  <c r="F228" i="2"/>
  <c r="E236" i="2"/>
  <c r="I236" i="2" s="1"/>
  <c r="D236" i="2"/>
  <c r="H236" i="2" s="1"/>
  <c r="F236" i="2"/>
  <c r="E248" i="2"/>
  <c r="I248" i="2" s="1"/>
  <c r="D248" i="2"/>
  <c r="H248" i="2" s="1"/>
  <c r="F248" i="2"/>
  <c r="E256" i="2"/>
  <c r="I256" i="2" s="1"/>
  <c r="D256" i="2"/>
  <c r="H256" i="2" s="1"/>
  <c r="F256" i="2"/>
  <c r="E264" i="2"/>
  <c r="I264" i="2" s="1"/>
  <c r="D264" i="2"/>
  <c r="H264" i="2" s="1"/>
  <c r="F264" i="2"/>
  <c r="E272" i="2"/>
  <c r="I272" i="2" s="1"/>
  <c r="D272" i="2"/>
  <c r="H272" i="2" s="1"/>
  <c r="F272" i="2"/>
  <c r="E280" i="2"/>
  <c r="I280" i="2" s="1"/>
  <c r="D280" i="2"/>
  <c r="H280" i="2" s="1"/>
  <c r="F280" i="2"/>
  <c r="E288" i="2"/>
  <c r="I288" i="2" s="1"/>
  <c r="D288" i="2"/>
  <c r="H288" i="2" s="1"/>
  <c r="F288" i="2"/>
  <c r="E296" i="2"/>
  <c r="I296" i="2" s="1"/>
  <c r="D296" i="2"/>
  <c r="H296" i="2" s="1"/>
  <c r="F296" i="2"/>
  <c r="E300" i="2"/>
  <c r="I300" i="2" s="1"/>
  <c r="D300" i="2"/>
  <c r="H300" i="2" s="1"/>
  <c r="F300" i="2"/>
  <c r="E308" i="2"/>
  <c r="I308" i="2" s="1"/>
  <c r="D308" i="2"/>
  <c r="H308" i="2" s="1"/>
  <c r="F308" i="2"/>
  <c r="E316" i="2"/>
  <c r="I316" i="2" s="1"/>
  <c r="D316" i="2"/>
  <c r="H316" i="2" s="1"/>
  <c r="F316" i="2"/>
  <c r="E324" i="2"/>
  <c r="I324" i="2" s="1"/>
  <c r="D324" i="2"/>
  <c r="H324" i="2" s="1"/>
  <c r="F324" i="2"/>
  <c r="E332" i="2"/>
  <c r="I332" i="2" s="1"/>
  <c r="D332" i="2"/>
  <c r="H332" i="2" s="1"/>
  <c r="F332" i="2"/>
  <c r="F344" i="2"/>
  <c r="E344" i="2"/>
  <c r="I344" i="2" s="1"/>
  <c r="D344" i="2"/>
  <c r="H344" i="2" s="1"/>
  <c r="F352" i="2"/>
  <c r="E352" i="2"/>
  <c r="I352" i="2" s="1"/>
  <c r="D352" i="2"/>
  <c r="H352" i="2" s="1"/>
  <c r="F360" i="2"/>
  <c r="E360" i="2"/>
  <c r="I360" i="2" s="1"/>
  <c r="D360" i="2"/>
  <c r="H360" i="2" s="1"/>
  <c r="F368" i="2"/>
  <c r="E368" i="2"/>
  <c r="I368" i="2" s="1"/>
  <c r="D368" i="2"/>
  <c r="H368" i="2" s="1"/>
  <c r="F376" i="2"/>
  <c r="E376" i="2"/>
  <c r="I376" i="2" s="1"/>
  <c r="D376" i="2"/>
  <c r="H376" i="2" s="1"/>
  <c r="F384" i="2"/>
  <c r="E384" i="2"/>
  <c r="I384" i="2" s="1"/>
  <c r="D384" i="2"/>
  <c r="H384" i="2" s="1"/>
  <c r="F392" i="2"/>
  <c r="E392" i="2"/>
  <c r="I392" i="2" s="1"/>
  <c r="D392" i="2"/>
  <c r="H392" i="2" s="1"/>
  <c r="F400" i="2"/>
  <c r="E400" i="2"/>
  <c r="I400" i="2" s="1"/>
  <c r="D400" i="2"/>
  <c r="H400" i="2" s="1"/>
  <c r="F408" i="2"/>
  <c r="E408" i="2"/>
  <c r="I408" i="2" s="1"/>
  <c r="D408" i="2"/>
  <c r="H408" i="2" s="1"/>
  <c r="F416" i="2"/>
  <c r="E416" i="2"/>
  <c r="I416" i="2" s="1"/>
  <c r="D416" i="2"/>
  <c r="H416" i="2" s="1"/>
  <c r="F424" i="2"/>
  <c r="E424" i="2"/>
  <c r="I424" i="2" s="1"/>
  <c r="D424" i="2"/>
  <c r="H424" i="2" s="1"/>
  <c r="F432" i="2"/>
  <c r="E432" i="2"/>
  <c r="I432" i="2" s="1"/>
  <c r="D432" i="2"/>
  <c r="H432" i="2" s="1"/>
  <c r="F440" i="2"/>
  <c r="E440" i="2"/>
  <c r="I440" i="2" s="1"/>
  <c r="D440" i="2"/>
  <c r="H440" i="2" s="1"/>
  <c r="F448" i="2"/>
  <c r="E448" i="2"/>
  <c r="I448" i="2" s="1"/>
  <c r="D448" i="2"/>
  <c r="H448" i="2" s="1"/>
  <c r="F460" i="2"/>
  <c r="E460" i="2"/>
  <c r="I460" i="2" s="1"/>
  <c r="D460" i="2"/>
  <c r="H460" i="2" s="1"/>
  <c r="F468" i="2"/>
  <c r="E468" i="2"/>
  <c r="I468" i="2" s="1"/>
  <c r="D468" i="2"/>
  <c r="H468" i="2" s="1"/>
  <c r="F476" i="2"/>
  <c r="E476" i="2"/>
  <c r="I476" i="2" s="1"/>
  <c r="D476" i="2"/>
  <c r="H476" i="2" s="1"/>
  <c r="F484" i="2"/>
  <c r="E484" i="2"/>
  <c r="I484" i="2" s="1"/>
  <c r="D484" i="2"/>
  <c r="H484" i="2" s="1"/>
  <c r="F492" i="2"/>
  <c r="E492" i="2"/>
  <c r="I492" i="2" s="1"/>
  <c r="D492" i="2"/>
  <c r="H492" i="2" s="1"/>
  <c r="F500" i="2"/>
  <c r="E500" i="2"/>
  <c r="I500" i="2" s="1"/>
  <c r="D500" i="2"/>
  <c r="H500" i="2" s="1"/>
  <c r="F508" i="2"/>
  <c r="E508" i="2"/>
  <c r="I508" i="2" s="1"/>
  <c r="D508" i="2"/>
  <c r="H508" i="2" s="1"/>
  <c r="F520" i="2"/>
  <c r="E520" i="2"/>
  <c r="I520" i="2" s="1"/>
  <c r="D520" i="2"/>
  <c r="H520" i="2" s="1"/>
  <c r="F528" i="2"/>
  <c r="E528" i="2"/>
  <c r="I528" i="2" s="1"/>
  <c r="D528" i="2"/>
  <c r="H528" i="2" s="1"/>
  <c r="F536" i="2"/>
  <c r="E536" i="2"/>
  <c r="I536" i="2" s="1"/>
  <c r="D536" i="2"/>
  <c r="H536" i="2" s="1"/>
  <c r="F544" i="2"/>
  <c r="E544" i="2"/>
  <c r="I544" i="2" s="1"/>
  <c r="D544" i="2"/>
  <c r="H544" i="2" s="1"/>
  <c r="F552" i="2"/>
  <c r="E552" i="2"/>
  <c r="I552" i="2" s="1"/>
  <c r="D552" i="2"/>
  <c r="H552" i="2" s="1"/>
  <c r="F560" i="2"/>
  <c r="E560" i="2"/>
  <c r="I560" i="2" s="1"/>
  <c r="D560" i="2"/>
  <c r="H560" i="2" s="1"/>
  <c r="F568" i="2"/>
  <c r="E568" i="2"/>
  <c r="I568" i="2" s="1"/>
  <c r="D568" i="2"/>
  <c r="H568" i="2" s="1"/>
  <c r="F576" i="2"/>
  <c r="E576" i="2"/>
  <c r="I576" i="2" s="1"/>
  <c r="D576" i="2"/>
  <c r="H576" i="2" s="1"/>
  <c r="F584" i="2"/>
  <c r="E584" i="2"/>
  <c r="I584" i="2" s="1"/>
  <c r="D584" i="2"/>
  <c r="H584" i="2" s="1"/>
  <c r="F592" i="2"/>
  <c r="E592" i="2"/>
  <c r="I592" i="2" s="1"/>
  <c r="D592" i="2"/>
  <c r="H592" i="2" s="1"/>
  <c r="F600" i="2"/>
  <c r="E600" i="2"/>
  <c r="I600" i="2" s="1"/>
  <c r="D600" i="2"/>
  <c r="H600" i="2" s="1"/>
  <c r="F608" i="2"/>
  <c r="E608" i="2"/>
  <c r="I608" i="2" s="1"/>
  <c r="D608" i="2"/>
  <c r="H608" i="2" s="1"/>
  <c r="F620" i="2"/>
  <c r="E620" i="2"/>
  <c r="I620" i="2" s="1"/>
  <c r="D620" i="2"/>
  <c r="H620" i="2" s="1"/>
  <c r="F628" i="2"/>
  <c r="E628" i="2"/>
  <c r="I628" i="2" s="1"/>
  <c r="D628" i="2"/>
  <c r="H628" i="2" s="1"/>
  <c r="F636" i="2"/>
  <c r="E636" i="2"/>
  <c r="I636" i="2" s="1"/>
  <c r="D636" i="2"/>
  <c r="H636" i="2" s="1"/>
  <c r="F644" i="2"/>
  <c r="E644" i="2"/>
  <c r="I644" i="2" s="1"/>
  <c r="D644" i="2"/>
  <c r="H644" i="2" s="1"/>
  <c r="F652" i="2"/>
  <c r="E652" i="2"/>
  <c r="I652" i="2" s="1"/>
  <c r="D652" i="2"/>
  <c r="H652" i="2" s="1"/>
  <c r="F660" i="2"/>
  <c r="E660" i="2"/>
  <c r="I660" i="2" s="1"/>
  <c r="D660" i="2"/>
  <c r="H660" i="2" s="1"/>
  <c r="F668" i="2"/>
  <c r="D668" i="2"/>
  <c r="H668" i="2" s="1"/>
  <c r="E668" i="2"/>
  <c r="I668" i="2" s="1"/>
  <c r="F676" i="2"/>
  <c r="E676" i="2"/>
  <c r="I676" i="2" s="1"/>
  <c r="D676" i="2"/>
  <c r="H676" i="2" s="1"/>
  <c r="F684" i="2"/>
  <c r="E684" i="2"/>
  <c r="I684" i="2" s="1"/>
  <c r="D684" i="2"/>
  <c r="H684" i="2" s="1"/>
  <c r="F692" i="2"/>
  <c r="E692" i="2"/>
  <c r="I692" i="2" s="1"/>
  <c r="D692" i="2"/>
  <c r="H692" i="2" s="1"/>
  <c r="F700" i="2"/>
  <c r="E700" i="2"/>
  <c r="I700" i="2" s="1"/>
  <c r="D700" i="2"/>
  <c r="H700" i="2" s="1"/>
  <c r="F708" i="2"/>
  <c r="E708" i="2"/>
  <c r="I708" i="2" s="1"/>
  <c r="D708" i="2"/>
  <c r="H708" i="2" s="1"/>
  <c r="F720" i="2"/>
  <c r="E720" i="2"/>
  <c r="I720" i="2" s="1"/>
  <c r="D720" i="2"/>
  <c r="H720" i="2" s="1"/>
  <c r="F728" i="2"/>
  <c r="E728" i="2"/>
  <c r="I728" i="2" s="1"/>
  <c r="D728" i="2"/>
  <c r="H728" i="2" s="1"/>
  <c r="F736" i="2"/>
  <c r="E736" i="2"/>
  <c r="I736" i="2" s="1"/>
  <c r="D736" i="2"/>
  <c r="H736" i="2" s="1"/>
  <c r="F744" i="2"/>
  <c r="E744" i="2"/>
  <c r="I744" i="2" s="1"/>
  <c r="D744" i="2"/>
  <c r="H744" i="2" s="1"/>
  <c r="F752" i="2"/>
  <c r="E752" i="2"/>
  <c r="I752" i="2" s="1"/>
  <c r="D752" i="2"/>
  <c r="H752" i="2" s="1"/>
  <c r="F760" i="2"/>
  <c r="E760" i="2"/>
  <c r="I760" i="2" s="1"/>
  <c r="D760" i="2"/>
  <c r="H760" i="2" s="1"/>
  <c r="F768" i="2"/>
  <c r="E768" i="2"/>
  <c r="I768" i="2" s="1"/>
  <c r="D768" i="2"/>
  <c r="H768" i="2" s="1"/>
  <c r="F776" i="2"/>
  <c r="E776" i="2"/>
  <c r="I776" i="2" s="1"/>
  <c r="D776" i="2"/>
  <c r="H776" i="2" s="1"/>
  <c r="F784" i="2"/>
  <c r="E784" i="2"/>
  <c r="I784" i="2" s="1"/>
  <c r="D784" i="2"/>
  <c r="H784" i="2" s="1"/>
  <c r="F792" i="2"/>
  <c r="E792" i="2"/>
  <c r="I792" i="2" s="1"/>
  <c r="D792" i="2"/>
  <c r="H792" i="2" s="1"/>
  <c r="F800" i="2"/>
  <c r="E800" i="2"/>
  <c r="I800" i="2" s="1"/>
  <c r="D800" i="2"/>
  <c r="H800" i="2" s="1"/>
  <c r="F808" i="2"/>
  <c r="E808" i="2"/>
  <c r="I808" i="2" s="1"/>
  <c r="D808" i="2"/>
  <c r="H808" i="2" s="1"/>
  <c r="F816" i="2"/>
  <c r="E816" i="2"/>
  <c r="I816" i="2" s="1"/>
  <c r="D816" i="2"/>
  <c r="H816" i="2" s="1"/>
  <c r="F828" i="2"/>
  <c r="E828" i="2"/>
  <c r="I828" i="2" s="1"/>
  <c r="D828" i="2"/>
  <c r="H828" i="2" s="1"/>
  <c r="F836" i="2"/>
  <c r="E836" i="2"/>
  <c r="I836" i="2" s="1"/>
  <c r="D836" i="2"/>
  <c r="H836" i="2" s="1"/>
  <c r="F844" i="2"/>
  <c r="E844" i="2"/>
  <c r="I844" i="2" s="1"/>
  <c r="D844" i="2"/>
  <c r="H844" i="2" s="1"/>
  <c r="F852" i="2"/>
  <c r="E852" i="2"/>
  <c r="I852" i="2" s="1"/>
  <c r="D852" i="2"/>
  <c r="H852" i="2" s="1"/>
  <c r="F860" i="2"/>
  <c r="E860" i="2"/>
  <c r="I860" i="2" s="1"/>
  <c r="D860" i="2"/>
  <c r="H860" i="2" s="1"/>
  <c r="F868" i="2"/>
  <c r="E868" i="2"/>
  <c r="I868" i="2" s="1"/>
  <c r="D868" i="2"/>
  <c r="H868" i="2" s="1"/>
  <c r="F876" i="2"/>
  <c r="E876" i="2"/>
  <c r="I876" i="2" s="1"/>
  <c r="D876" i="2"/>
  <c r="H876" i="2" s="1"/>
  <c r="F884" i="2"/>
  <c r="E884" i="2"/>
  <c r="I884" i="2" s="1"/>
  <c r="D884" i="2"/>
  <c r="H884" i="2" s="1"/>
  <c r="F892" i="2"/>
  <c r="E892" i="2"/>
  <c r="I892" i="2" s="1"/>
  <c r="D892" i="2"/>
  <c r="H892" i="2" s="1"/>
  <c r="F900" i="2"/>
  <c r="E900" i="2"/>
  <c r="I900" i="2" s="1"/>
  <c r="D900" i="2"/>
  <c r="H900" i="2" s="1"/>
  <c r="E908" i="2"/>
  <c r="I908" i="2" s="1"/>
  <c r="D908" i="2"/>
  <c r="H908" i="2" s="1"/>
  <c r="F908" i="2"/>
  <c r="E916" i="2"/>
  <c r="I916" i="2" s="1"/>
  <c r="F916" i="2"/>
  <c r="D916" i="2"/>
  <c r="H916" i="2" s="1"/>
  <c r="E924" i="2"/>
  <c r="I924" i="2" s="1"/>
  <c r="F924" i="2"/>
  <c r="D924" i="2"/>
  <c r="H924" i="2" s="1"/>
  <c r="E932" i="2"/>
  <c r="I932" i="2" s="1"/>
  <c r="F932" i="2"/>
  <c r="D932" i="2"/>
  <c r="H932" i="2" s="1"/>
  <c r="E940" i="2"/>
  <c r="I940" i="2" s="1"/>
  <c r="F940" i="2"/>
  <c r="D940" i="2"/>
  <c r="H940" i="2" s="1"/>
  <c r="E948" i="2"/>
  <c r="I948" i="2" s="1"/>
  <c r="F948" i="2"/>
  <c r="D948" i="2"/>
  <c r="H948" i="2" s="1"/>
  <c r="E956" i="2"/>
  <c r="I956" i="2" s="1"/>
  <c r="F956" i="2"/>
  <c r="D956" i="2"/>
  <c r="H956" i="2" s="1"/>
  <c r="E964" i="2"/>
  <c r="I964" i="2" s="1"/>
  <c r="F964" i="2"/>
  <c r="D964" i="2"/>
  <c r="H964" i="2" s="1"/>
  <c r="E972" i="2"/>
  <c r="I972" i="2" s="1"/>
  <c r="F972" i="2"/>
  <c r="D972" i="2"/>
  <c r="H972" i="2" s="1"/>
  <c r="E980" i="2"/>
  <c r="I980" i="2" s="1"/>
  <c r="F980" i="2"/>
  <c r="D980" i="2"/>
  <c r="H980" i="2" s="1"/>
  <c r="E988" i="2"/>
  <c r="I988" i="2" s="1"/>
  <c r="F988" i="2"/>
  <c r="D988" i="2"/>
  <c r="H988" i="2" s="1"/>
  <c r="E992" i="2"/>
  <c r="I992" i="2" s="1"/>
  <c r="F992" i="2"/>
  <c r="D992" i="2"/>
  <c r="H992" i="2" s="1"/>
  <c r="E996" i="2"/>
  <c r="I996" i="2" s="1"/>
  <c r="F996" i="2"/>
  <c r="D996" i="2"/>
  <c r="H996" i="2" s="1"/>
  <c r="E1000" i="2"/>
  <c r="I1000" i="2" s="1"/>
  <c r="F1000" i="2"/>
  <c r="D1000" i="2"/>
  <c r="H1000" i="2" s="1"/>
  <c r="E1004" i="2"/>
  <c r="I1004" i="2" s="1"/>
  <c r="F1004" i="2"/>
  <c r="D1004" i="2"/>
  <c r="H1004" i="2" s="1"/>
  <c r="E1012" i="2"/>
  <c r="I1012" i="2" s="1"/>
  <c r="F1012" i="2"/>
  <c r="D1012" i="2"/>
  <c r="H1012" i="2" s="1"/>
  <c r="F21" i="2"/>
  <c r="I21" i="2"/>
  <c r="F29" i="2"/>
  <c r="I29" i="2"/>
  <c r="H29" i="2"/>
  <c r="F33" i="2"/>
  <c r="H33" i="2"/>
  <c r="I33" i="2"/>
  <c r="F37" i="2"/>
  <c r="I37" i="2"/>
  <c r="H37" i="2"/>
  <c r="F41" i="2"/>
  <c r="I41" i="2"/>
  <c r="H41" i="2"/>
  <c r="F45" i="2"/>
  <c r="I45" i="2"/>
  <c r="H45" i="2"/>
  <c r="F49" i="2"/>
  <c r="I49" i="2"/>
  <c r="H49" i="2"/>
  <c r="F53" i="2"/>
  <c r="I53" i="2"/>
  <c r="H53" i="2"/>
  <c r="F57" i="2"/>
  <c r="H57" i="2"/>
  <c r="I57" i="2"/>
  <c r="F61" i="2"/>
  <c r="I61" i="2"/>
  <c r="H61" i="2"/>
  <c r="F65" i="2"/>
  <c r="I65" i="2"/>
  <c r="H65" i="2"/>
  <c r="F69" i="2"/>
  <c r="H69" i="2"/>
  <c r="I69" i="2"/>
  <c r="F73" i="2"/>
  <c r="I73" i="2"/>
  <c r="H73" i="2"/>
  <c r="F77" i="2"/>
  <c r="H77" i="2"/>
  <c r="I77" i="2"/>
  <c r="F81" i="2"/>
  <c r="I81" i="2"/>
  <c r="H81" i="2"/>
  <c r="F85" i="2"/>
  <c r="H85" i="2"/>
  <c r="I85" i="2"/>
  <c r="F89" i="2"/>
  <c r="I89" i="2"/>
  <c r="H89" i="2"/>
  <c r="F93" i="2"/>
  <c r="H93" i="2"/>
  <c r="I93" i="2"/>
  <c r="F97" i="2"/>
  <c r="I97" i="2"/>
  <c r="H97" i="2"/>
  <c r="F101" i="2"/>
  <c r="H101" i="2"/>
  <c r="I101" i="2"/>
  <c r="F105" i="2"/>
  <c r="I105" i="2"/>
  <c r="H105" i="2"/>
  <c r="F109" i="2"/>
  <c r="I109" i="2"/>
  <c r="H109" i="2"/>
  <c r="F113" i="2"/>
  <c r="H113" i="2"/>
  <c r="I113" i="2"/>
  <c r="F117" i="2"/>
  <c r="E117" i="2"/>
  <c r="I117" i="2" s="1"/>
  <c r="D117" i="2"/>
  <c r="H117" i="2" s="1"/>
  <c r="F121" i="2"/>
  <c r="D121" i="2"/>
  <c r="H121" i="2" s="1"/>
  <c r="E121" i="2"/>
  <c r="I121" i="2" s="1"/>
  <c r="F125" i="2"/>
  <c r="E125" i="2"/>
  <c r="I125" i="2" s="1"/>
  <c r="D125" i="2"/>
  <c r="H125" i="2" s="1"/>
  <c r="F129" i="2"/>
  <c r="D129" i="2"/>
  <c r="H129" i="2" s="1"/>
  <c r="E129" i="2"/>
  <c r="I129" i="2" s="1"/>
  <c r="F133" i="2"/>
  <c r="E133" i="2"/>
  <c r="I133" i="2" s="1"/>
  <c r="D133" i="2"/>
  <c r="H133" i="2" s="1"/>
  <c r="F137" i="2"/>
  <c r="D137" i="2"/>
  <c r="H137" i="2" s="1"/>
  <c r="E137" i="2"/>
  <c r="I137" i="2" s="1"/>
  <c r="F141" i="2"/>
  <c r="E141" i="2"/>
  <c r="I141" i="2" s="1"/>
  <c r="D141" i="2"/>
  <c r="H141" i="2" s="1"/>
  <c r="F145" i="2"/>
  <c r="E145" i="2"/>
  <c r="I145" i="2" s="1"/>
  <c r="D145" i="2"/>
  <c r="H145" i="2" s="1"/>
  <c r="F149" i="2"/>
  <c r="D149" i="2"/>
  <c r="H149" i="2" s="1"/>
  <c r="E149" i="2"/>
  <c r="I149" i="2" s="1"/>
  <c r="F153" i="2"/>
  <c r="E153" i="2"/>
  <c r="I153" i="2" s="1"/>
  <c r="D153" i="2"/>
  <c r="H153" i="2" s="1"/>
  <c r="F157" i="2"/>
  <c r="D157" i="2"/>
  <c r="H157" i="2" s="1"/>
  <c r="E157" i="2"/>
  <c r="I157" i="2" s="1"/>
  <c r="F161" i="2"/>
  <c r="E161" i="2"/>
  <c r="I161" i="2" s="1"/>
  <c r="D161" i="2"/>
  <c r="H161" i="2" s="1"/>
  <c r="F165" i="2"/>
  <c r="E165" i="2"/>
  <c r="I165" i="2" s="1"/>
  <c r="D165" i="2"/>
  <c r="H165" i="2" s="1"/>
  <c r="F169" i="2"/>
  <c r="D169" i="2"/>
  <c r="H169" i="2" s="1"/>
  <c r="E169" i="2"/>
  <c r="I169" i="2" s="1"/>
  <c r="F173" i="2"/>
  <c r="E173" i="2"/>
  <c r="I173" i="2" s="1"/>
  <c r="D173" i="2"/>
  <c r="H173" i="2" s="1"/>
  <c r="F177" i="2"/>
  <c r="D177" i="2"/>
  <c r="H177" i="2" s="1"/>
  <c r="E177" i="2"/>
  <c r="I177" i="2" s="1"/>
  <c r="F181" i="2"/>
  <c r="D181" i="2"/>
  <c r="H181" i="2" s="1"/>
  <c r="E181" i="2"/>
  <c r="I181" i="2" s="1"/>
  <c r="F185" i="2"/>
  <c r="E185" i="2"/>
  <c r="I185" i="2" s="1"/>
  <c r="D185" i="2"/>
  <c r="H185" i="2" s="1"/>
  <c r="F189" i="2"/>
  <c r="D189" i="2"/>
  <c r="H189" i="2" s="1"/>
  <c r="E189" i="2"/>
  <c r="I189" i="2" s="1"/>
  <c r="F193" i="2"/>
  <c r="E193" i="2"/>
  <c r="I193" i="2" s="1"/>
  <c r="D193" i="2"/>
  <c r="H193" i="2" s="1"/>
  <c r="F197" i="2"/>
  <c r="D197" i="2"/>
  <c r="H197" i="2" s="1"/>
  <c r="E197" i="2"/>
  <c r="I197" i="2" s="1"/>
  <c r="F201" i="2"/>
  <c r="E201" i="2"/>
  <c r="I201" i="2" s="1"/>
  <c r="D201" i="2"/>
  <c r="H201" i="2" s="1"/>
  <c r="F205" i="2"/>
  <c r="D205" i="2"/>
  <c r="H205" i="2" s="1"/>
  <c r="E205" i="2"/>
  <c r="I205" i="2" s="1"/>
  <c r="F209" i="2"/>
  <c r="E209" i="2"/>
  <c r="I209" i="2" s="1"/>
  <c r="D209" i="2"/>
  <c r="H209" i="2" s="1"/>
  <c r="F213" i="2"/>
  <c r="D213" i="2"/>
  <c r="H213" i="2" s="1"/>
  <c r="E213" i="2"/>
  <c r="I213" i="2" s="1"/>
  <c r="F217" i="2"/>
  <c r="E217" i="2"/>
  <c r="I217" i="2" s="1"/>
  <c r="D217" i="2"/>
  <c r="H217" i="2" s="1"/>
  <c r="F221" i="2"/>
  <c r="E221" i="2"/>
  <c r="I221" i="2" s="1"/>
  <c r="D221" i="2"/>
  <c r="H221" i="2" s="1"/>
  <c r="F225" i="2"/>
  <c r="D225" i="2"/>
  <c r="H225" i="2" s="1"/>
  <c r="E225" i="2"/>
  <c r="I225" i="2" s="1"/>
  <c r="F229" i="2"/>
  <c r="E229" i="2"/>
  <c r="I229" i="2" s="1"/>
  <c r="D229" i="2"/>
  <c r="H229" i="2" s="1"/>
  <c r="F233" i="2"/>
  <c r="D233" i="2"/>
  <c r="H233" i="2" s="1"/>
  <c r="E233" i="2"/>
  <c r="I233" i="2" s="1"/>
  <c r="F237" i="2"/>
  <c r="E237" i="2"/>
  <c r="I237" i="2" s="1"/>
  <c r="D237" i="2"/>
  <c r="H237" i="2" s="1"/>
  <c r="F241" i="2"/>
  <c r="D241" i="2"/>
  <c r="H241" i="2" s="1"/>
  <c r="E241" i="2"/>
  <c r="I241" i="2" s="1"/>
  <c r="F245" i="2"/>
  <c r="E245" i="2"/>
  <c r="I245" i="2" s="1"/>
  <c r="D245" i="2"/>
  <c r="H245" i="2" s="1"/>
  <c r="F249" i="2"/>
  <c r="D249" i="2"/>
  <c r="H249" i="2" s="1"/>
  <c r="E249" i="2"/>
  <c r="I249" i="2" s="1"/>
  <c r="F253" i="2"/>
  <c r="E253" i="2"/>
  <c r="I253" i="2" s="1"/>
  <c r="D253" i="2"/>
  <c r="H253" i="2" s="1"/>
  <c r="F257" i="2"/>
  <c r="D257" i="2"/>
  <c r="H257" i="2" s="1"/>
  <c r="E257" i="2"/>
  <c r="I257" i="2" s="1"/>
  <c r="F261" i="2"/>
  <c r="E261" i="2"/>
  <c r="I261" i="2" s="1"/>
  <c r="D261" i="2"/>
  <c r="H261" i="2" s="1"/>
  <c r="F265" i="2"/>
  <c r="D265" i="2"/>
  <c r="H265" i="2" s="1"/>
  <c r="E265" i="2"/>
  <c r="I265" i="2" s="1"/>
  <c r="F269" i="2"/>
  <c r="E269" i="2"/>
  <c r="I269" i="2" s="1"/>
  <c r="D269" i="2"/>
  <c r="H269" i="2" s="1"/>
  <c r="F273" i="2"/>
  <c r="D273" i="2"/>
  <c r="H273" i="2" s="1"/>
  <c r="E273" i="2"/>
  <c r="I273" i="2" s="1"/>
  <c r="F277" i="2"/>
  <c r="E277" i="2"/>
  <c r="I277" i="2" s="1"/>
  <c r="D277" i="2"/>
  <c r="H277" i="2" s="1"/>
  <c r="F281" i="2"/>
  <c r="D281" i="2"/>
  <c r="H281" i="2" s="1"/>
  <c r="E281" i="2"/>
  <c r="I281" i="2" s="1"/>
  <c r="F285" i="2"/>
  <c r="E285" i="2"/>
  <c r="I285" i="2" s="1"/>
  <c r="D285" i="2"/>
  <c r="H285" i="2" s="1"/>
  <c r="F289" i="2"/>
  <c r="D289" i="2"/>
  <c r="H289" i="2" s="1"/>
  <c r="E289" i="2"/>
  <c r="I289" i="2" s="1"/>
  <c r="F293" i="2"/>
  <c r="E293" i="2"/>
  <c r="I293" i="2" s="1"/>
  <c r="D293" i="2"/>
  <c r="H293" i="2" s="1"/>
  <c r="F297" i="2"/>
  <c r="D297" i="2"/>
  <c r="H297" i="2" s="1"/>
  <c r="E297" i="2"/>
  <c r="I297" i="2" s="1"/>
  <c r="F301" i="2"/>
  <c r="E301" i="2"/>
  <c r="I301" i="2" s="1"/>
  <c r="D301" i="2"/>
  <c r="H301" i="2" s="1"/>
  <c r="F305" i="2"/>
  <c r="D305" i="2"/>
  <c r="H305" i="2" s="1"/>
  <c r="E305" i="2"/>
  <c r="I305" i="2" s="1"/>
  <c r="F309" i="2"/>
  <c r="E309" i="2"/>
  <c r="I309" i="2" s="1"/>
  <c r="D309" i="2"/>
  <c r="H309" i="2" s="1"/>
  <c r="F313" i="2"/>
  <c r="E313" i="2"/>
  <c r="I313" i="2" s="1"/>
  <c r="D313" i="2"/>
  <c r="H313" i="2" s="1"/>
  <c r="F317" i="2"/>
  <c r="D317" i="2"/>
  <c r="H317" i="2" s="1"/>
  <c r="E317" i="2"/>
  <c r="I317" i="2" s="1"/>
  <c r="F321" i="2"/>
  <c r="D321" i="2"/>
  <c r="H321" i="2" s="1"/>
  <c r="E321" i="2"/>
  <c r="I321" i="2" s="1"/>
  <c r="F325" i="2"/>
  <c r="D325" i="2"/>
  <c r="H325" i="2" s="1"/>
  <c r="E325" i="2"/>
  <c r="I325" i="2" s="1"/>
  <c r="F329" i="2"/>
  <c r="E329" i="2"/>
  <c r="I329" i="2" s="1"/>
  <c r="D329" i="2"/>
  <c r="H329" i="2" s="1"/>
  <c r="F333" i="2"/>
  <c r="D333" i="2"/>
  <c r="H333" i="2" s="1"/>
  <c r="E333" i="2"/>
  <c r="I333" i="2" s="1"/>
  <c r="D337" i="2"/>
  <c r="H337" i="2" s="1"/>
  <c r="F337" i="2"/>
  <c r="E337" i="2"/>
  <c r="I337" i="2" s="1"/>
  <c r="D341" i="2"/>
  <c r="H341" i="2" s="1"/>
  <c r="F341" i="2"/>
  <c r="E341" i="2"/>
  <c r="I341" i="2" s="1"/>
  <c r="D345" i="2"/>
  <c r="H345" i="2" s="1"/>
  <c r="F345" i="2"/>
  <c r="E345" i="2"/>
  <c r="I345" i="2" s="1"/>
  <c r="D349" i="2"/>
  <c r="H349" i="2" s="1"/>
  <c r="F349" i="2"/>
  <c r="E349" i="2"/>
  <c r="I349" i="2" s="1"/>
  <c r="D353" i="2"/>
  <c r="H353" i="2" s="1"/>
  <c r="F353" i="2"/>
  <c r="E353" i="2"/>
  <c r="I353" i="2" s="1"/>
  <c r="D357" i="2"/>
  <c r="H357" i="2" s="1"/>
  <c r="F357" i="2"/>
  <c r="E357" i="2"/>
  <c r="I357" i="2" s="1"/>
  <c r="D361" i="2"/>
  <c r="H361" i="2" s="1"/>
  <c r="F361" i="2"/>
  <c r="E361" i="2"/>
  <c r="I361" i="2" s="1"/>
  <c r="D365" i="2"/>
  <c r="H365" i="2" s="1"/>
  <c r="F365" i="2"/>
  <c r="E365" i="2"/>
  <c r="I365" i="2" s="1"/>
  <c r="D369" i="2"/>
  <c r="H369" i="2" s="1"/>
  <c r="F369" i="2"/>
  <c r="E369" i="2"/>
  <c r="I369" i="2" s="1"/>
  <c r="D373" i="2"/>
  <c r="H373" i="2" s="1"/>
  <c r="F373" i="2"/>
  <c r="E373" i="2"/>
  <c r="I373" i="2" s="1"/>
  <c r="D377" i="2"/>
  <c r="H377" i="2" s="1"/>
  <c r="F377" i="2"/>
  <c r="E377" i="2"/>
  <c r="I377" i="2" s="1"/>
  <c r="D381" i="2"/>
  <c r="H381" i="2" s="1"/>
  <c r="F381" i="2"/>
  <c r="E381" i="2"/>
  <c r="I381" i="2" s="1"/>
  <c r="D385" i="2"/>
  <c r="H385" i="2" s="1"/>
  <c r="F385" i="2"/>
  <c r="E385" i="2"/>
  <c r="I385" i="2" s="1"/>
  <c r="D389" i="2"/>
  <c r="H389" i="2" s="1"/>
  <c r="F389" i="2"/>
  <c r="E389" i="2"/>
  <c r="I389" i="2" s="1"/>
  <c r="D393" i="2"/>
  <c r="H393" i="2" s="1"/>
  <c r="F393" i="2"/>
  <c r="E393" i="2"/>
  <c r="I393" i="2" s="1"/>
  <c r="D397" i="2"/>
  <c r="H397" i="2" s="1"/>
  <c r="F397" i="2"/>
  <c r="E397" i="2"/>
  <c r="I397" i="2" s="1"/>
  <c r="D401" i="2"/>
  <c r="H401" i="2" s="1"/>
  <c r="F401" i="2"/>
  <c r="E401" i="2"/>
  <c r="I401" i="2" s="1"/>
  <c r="D405" i="2"/>
  <c r="H405" i="2" s="1"/>
  <c r="F405" i="2"/>
  <c r="E405" i="2"/>
  <c r="I405" i="2" s="1"/>
  <c r="D409" i="2"/>
  <c r="H409" i="2" s="1"/>
  <c r="F409" i="2"/>
  <c r="E409" i="2"/>
  <c r="I409" i="2" s="1"/>
  <c r="D413" i="2"/>
  <c r="H413" i="2" s="1"/>
  <c r="F413" i="2"/>
  <c r="E413" i="2"/>
  <c r="I413" i="2" s="1"/>
  <c r="D417" i="2"/>
  <c r="H417" i="2" s="1"/>
  <c r="F417" i="2"/>
  <c r="E417" i="2"/>
  <c r="I417" i="2" s="1"/>
  <c r="D421" i="2"/>
  <c r="H421" i="2" s="1"/>
  <c r="F421" i="2"/>
  <c r="E421" i="2"/>
  <c r="I421" i="2" s="1"/>
  <c r="D425" i="2"/>
  <c r="H425" i="2" s="1"/>
  <c r="F425" i="2"/>
  <c r="E425" i="2"/>
  <c r="I425" i="2" s="1"/>
  <c r="D429" i="2"/>
  <c r="H429" i="2" s="1"/>
  <c r="F429" i="2"/>
  <c r="E429" i="2"/>
  <c r="I429" i="2" s="1"/>
  <c r="D433" i="2"/>
  <c r="H433" i="2" s="1"/>
  <c r="F433" i="2"/>
  <c r="E433" i="2"/>
  <c r="I433" i="2" s="1"/>
  <c r="D437" i="2"/>
  <c r="H437" i="2" s="1"/>
  <c r="F437" i="2"/>
  <c r="E437" i="2"/>
  <c r="I437" i="2" s="1"/>
  <c r="D441" i="2"/>
  <c r="H441" i="2" s="1"/>
  <c r="F441" i="2"/>
  <c r="E441" i="2"/>
  <c r="I441" i="2" s="1"/>
  <c r="D445" i="2"/>
  <c r="H445" i="2" s="1"/>
  <c r="F445" i="2"/>
  <c r="E445" i="2"/>
  <c r="I445" i="2" s="1"/>
  <c r="D449" i="2"/>
  <c r="H449" i="2" s="1"/>
  <c r="F449" i="2"/>
  <c r="E449" i="2"/>
  <c r="I449" i="2" s="1"/>
  <c r="D453" i="2"/>
  <c r="H453" i="2" s="1"/>
  <c r="F453" i="2"/>
  <c r="E453" i="2"/>
  <c r="I453" i="2" s="1"/>
  <c r="D457" i="2"/>
  <c r="H457" i="2" s="1"/>
  <c r="F457" i="2"/>
  <c r="E457" i="2"/>
  <c r="I457" i="2" s="1"/>
  <c r="D461" i="2"/>
  <c r="H461" i="2" s="1"/>
  <c r="F461" i="2"/>
  <c r="E461" i="2"/>
  <c r="I461" i="2" s="1"/>
  <c r="D465" i="2"/>
  <c r="H465" i="2" s="1"/>
  <c r="F465" i="2"/>
  <c r="E465" i="2"/>
  <c r="I465" i="2" s="1"/>
  <c r="D469" i="2"/>
  <c r="H469" i="2" s="1"/>
  <c r="F469" i="2"/>
  <c r="E469" i="2"/>
  <c r="I469" i="2" s="1"/>
  <c r="D473" i="2"/>
  <c r="H473" i="2" s="1"/>
  <c r="F473" i="2"/>
  <c r="E473" i="2"/>
  <c r="I473" i="2" s="1"/>
  <c r="D477" i="2"/>
  <c r="H477" i="2" s="1"/>
  <c r="F477" i="2"/>
  <c r="E477" i="2"/>
  <c r="I477" i="2" s="1"/>
  <c r="D481" i="2"/>
  <c r="H481" i="2" s="1"/>
  <c r="F481" i="2"/>
  <c r="E481" i="2"/>
  <c r="I481" i="2" s="1"/>
  <c r="D485" i="2"/>
  <c r="H485" i="2" s="1"/>
  <c r="F485" i="2"/>
  <c r="E485" i="2"/>
  <c r="I485" i="2" s="1"/>
  <c r="D489" i="2"/>
  <c r="H489" i="2" s="1"/>
  <c r="F489" i="2"/>
  <c r="E489" i="2"/>
  <c r="I489" i="2" s="1"/>
  <c r="D493" i="2"/>
  <c r="H493" i="2" s="1"/>
  <c r="F493" i="2"/>
  <c r="E493" i="2"/>
  <c r="I493" i="2" s="1"/>
  <c r="D497" i="2"/>
  <c r="H497" i="2" s="1"/>
  <c r="E497" i="2"/>
  <c r="I497" i="2" s="1"/>
  <c r="F497" i="2"/>
  <c r="D501" i="2"/>
  <c r="H501" i="2" s="1"/>
  <c r="F501" i="2"/>
  <c r="E501" i="2"/>
  <c r="I501" i="2" s="1"/>
  <c r="D505" i="2"/>
  <c r="H505" i="2" s="1"/>
  <c r="F505" i="2"/>
  <c r="E505" i="2"/>
  <c r="I505" i="2" s="1"/>
  <c r="D509" i="2"/>
  <c r="H509" i="2" s="1"/>
  <c r="F509" i="2"/>
  <c r="E509" i="2"/>
  <c r="I509" i="2" s="1"/>
  <c r="D513" i="2"/>
  <c r="H513" i="2" s="1"/>
  <c r="F513" i="2"/>
  <c r="E513" i="2"/>
  <c r="I513" i="2" s="1"/>
  <c r="D517" i="2"/>
  <c r="H517" i="2" s="1"/>
  <c r="F517" i="2"/>
  <c r="E517" i="2"/>
  <c r="I517" i="2" s="1"/>
  <c r="D521" i="2"/>
  <c r="H521" i="2" s="1"/>
  <c r="F521" i="2"/>
  <c r="E521" i="2"/>
  <c r="I521" i="2" s="1"/>
  <c r="D525" i="2"/>
  <c r="H525" i="2" s="1"/>
  <c r="F525" i="2"/>
  <c r="E525" i="2"/>
  <c r="I525" i="2" s="1"/>
  <c r="D529" i="2"/>
  <c r="H529" i="2" s="1"/>
  <c r="F529" i="2"/>
  <c r="E529" i="2"/>
  <c r="I529" i="2" s="1"/>
  <c r="D533" i="2"/>
  <c r="H533" i="2" s="1"/>
  <c r="F533" i="2"/>
  <c r="E533" i="2"/>
  <c r="I533" i="2" s="1"/>
  <c r="D537" i="2"/>
  <c r="H537" i="2" s="1"/>
  <c r="F537" i="2"/>
  <c r="E537" i="2"/>
  <c r="I537" i="2" s="1"/>
  <c r="D541" i="2"/>
  <c r="H541" i="2" s="1"/>
  <c r="F541" i="2"/>
  <c r="E541" i="2"/>
  <c r="I541" i="2" s="1"/>
  <c r="D545" i="2"/>
  <c r="H545" i="2" s="1"/>
  <c r="E545" i="2"/>
  <c r="I545" i="2" s="1"/>
  <c r="F545" i="2"/>
  <c r="D549" i="2"/>
  <c r="H549" i="2" s="1"/>
  <c r="F549" i="2"/>
  <c r="E549" i="2"/>
  <c r="I549" i="2" s="1"/>
  <c r="D553" i="2"/>
  <c r="H553" i="2" s="1"/>
  <c r="F553" i="2"/>
  <c r="E553" i="2"/>
  <c r="I553" i="2" s="1"/>
  <c r="D557" i="2"/>
  <c r="H557" i="2" s="1"/>
  <c r="F557" i="2"/>
  <c r="E557" i="2"/>
  <c r="I557" i="2" s="1"/>
  <c r="D561" i="2"/>
  <c r="H561" i="2" s="1"/>
  <c r="E561" i="2"/>
  <c r="I561" i="2" s="1"/>
  <c r="F561" i="2"/>
  <c r="D565" i="2"/>
  <c r="H565" i="2" s="1"/>
  <c r="F565" i="2"/>
  <c r="E565" i="2"/>
  <c r="I565" i="2" s="1"/>
  <c r="D569" i="2"/>
  <c r="H569" i="2" s="1"/>
  <c r="F569" i="2"/>
  <c r="E569" i="2"/>
  <c r="I569" i="2" s="1"/>
  <c r="D573" i="2"/>
  <c r="H573" i="2" s="1"/>
  <c r="F573" i="2"/>
  <c r="E573" i="2"/>
  <c r="I573" i="2" s="1"/>
  <c r="D577" i="2"/>
  <c r="H577" i="2" s="1"/>
  <c r="E577" i="2"/>
  <c r="I577" i="2" s="1"/>
  <c r="F577" i="2"/>
  <c r="D581" i="2"/>
  <c r="H581" i="2" s="1"/>
  <c r="F581" i="2"/>
  <c r="E581" i="2"/>
  <c r="I581" i="2" s="1"/>
  <c r="D585" i="2"/>
  <c r="H585" i="2" s="1"/>
  <c r="F585" i="2"/>
  <c r="E585" i="2"/>
  <c r="I585" i="2" s="1"/>
  <c r="D589" i="2"/>
  <c r="H589" i="2" s="1"/>
  <c r="F589" i="2"/>
  <c r="E589" i="2"/>
  <c r="I589" i="2" s="1"/>
  <c r="D593" i="2"/>
  <c r="H593" i="2" s="1"/>
  <c r="E593" i="2"/>
  <c r="I593" i="2" s="1"/>
  <c r="F593" i="2"/>
  <c r="D597" i="2"/>
  <c r="H597" i="2" s="1"/>
  <c r="F597" i="2"/>
  <c r="E597" i="2"/>
  <c r="I597" i="2" s="1"/>
  <c r="D601" i="2"/>
  <c r="H601" i="2" s="1"/>
  <c r="F601" i="2"/>
  <c r="E601" i="2"/>
  <c r="I601" i="2" s="1"/>
  <c r="D605" i="2"/>
  <c r="H605" i="2" s="1"/>
  <c r="F605" i="2"/>
  <c r="E605" i="2"/>
  <c r="I605" i="2" s="1"/>
  <c r="D609" i="2"/>
  <c r="H609" i="2" s="1"/>
  <c r="F609" i="2"/>
  <c r="E609" i="2"/>
  <c r="I609" i="2" s="1"/>
  <c r="D613" i="2"/>
  <c r="H613" i="2" s="1"/>
  <c r="F613" i="2"/>
  <c r="E613" i="2"/>
  <c r="I613" i="2" s="1"/>
  <c r="D617" i="2"/>
  <c r="H617" i="2" s="1"/>
  <c r="F617" i="2"/>
  <c r="E617" i="2"/>
  <c r="I617" i="2" s="1"/>
  <c r="D621" i="2"/>
  <c r="H621" i="2" s="1"/>
  <c r="F621" i="2"/>
  <c r="E621" i="2"/>
  <c r="I621" i="2" s="1"/>
  <c r="D625" i="2"/>
  <c r="H625" i="2" s="1"/>
  <c r="F625" i="2"/>
  <c r="E625" i="2"/>
  <c r="I625" i="2" s="1"/>
  <c r="D629" i="2"/>
  <c r="H629" i="2" s="1"/>
  <c r="F629" i="2"/>
  <c r="E629" i="2"/>
  <c r="I629" i="2" s="1"/>
  <c r="D633" i="2"/>
  <c r="H633" i="2" s="1"/>
  <c r="F633" i="2"/>
  <c r="E633" i="2"/>
  <c r="I633" i="2" s="1"/>
  <c r="D637" i="2"/>
  <c r="H637" i="2" s="1"/>
  <c r="F637" i="2"/>
  <c r="E637" i="2"/>
  <c r="I637" i="2" s="1"/>
  <c r="D641" i="2"/>
  <c r="H641" i="2" s="1"/>
  <c r="F641" i="2"/>
  <c r="E641" i="2"/>
  <c r="I641" i="2" s="1"/>
  <c r="D645" i="2"/>
  <c r="H645" i="2" s="1"/>
  <c r="F645" i="2"/>
  <c r="E645" i="2"/>
  <c r="I645" i="2" s="1"/>
  <c r="D649" i="2"/>
  <c r="H649" i="2" s="1"/>
  <c r="F649" i="2"/>
  <c r="E649" i="2"/>
  <c r="I649" i="2" s="1"/>
  <c r="D653" i="2"/>
  <c r="H653" i="2" s="1"/>
  <c r="F653" i="2"/>
  <c r="E653" i="2"/>
  <c r="I653" i="2" s="1"/>
  <c r="D657" i="2"/>
  <c r="H657" i="2" s="1"/>
  <c r="F657" i="2"/>
  <c r="E657" i="2"/>
  <c r="I657" i="2" s="1"/>
  <c r="D661" i="2"/>
  <c r="H661" i="2" s="1"/>
  <c r="F661" i="2"/>
  <c r="E661" i="2"/>
  <c r="I661" i="2" s="1"/>
  <c r="D665" i="2"/>
  <c r="H665" i="2" s="1"/>
  <c r="F665" i="2"/>
  <c r="E665" i="2"/>
  <c r="I665" i="2" s="1"/>
  <c r="D669" i="2"/>
  <c r="H669" i="2" s="1"/>
  <c r="F669" i="2"/>
  <c r="E669" i="2"/>
  <c r="I669" i="2" s="1"/>
  <c r="D673" i="2"/>
  <c r="H673" i="2" s="1"/>
  <c r="E673" i="2"/>
  <c r="I673" i="2" s="1"/>
  <c r="F673" i="2"/>
  <c r="D677" i="2"/>
  <c r="H677" i="2" s="1"/>
  <c r="F677" i="2"/>
  <c r="E677" i="2"/>
  <c r="I677" i="2" s="1"/>
  <c r="D681" i="2"/>
  <c r="H681" i="2" s="1"/>
  <c r="F681" i="2"/>
  <c r="E681" i="2"/>
  <c r="I681" i="2" s="1"/>
  <c r="D685" i="2"/>
  <c r="H685" i="2" s="1"/>
  <c r="F685" i="2"/>
  <c r="E685" i="2"/>
  <c r="I685" i="2" s="1"/>
  <c r="D689" i="2"/>
  <c r="H689" i="2" s="1"/>
  <c r="F689" i="2"/>
  <c r="E689" i="2"/>
  <c r="I689" i="2" s="1"/>
  <c r="D693" i="2"/>
  <c r="H693" i="2" s="1"/>
  <c r="E693" i="2"/>
  <c r="I693" i="2" s="1"/>
  <c r="F693" i="2"/>
  <c r="D697" i="2"/>
  <c r="H697" i="2" s="1"/>
  <c r="F697" i="2"/>
  <c r="E697" i="2"/>
  <c r="I697" i="2" s="1"/>
  <c r="D701" i="2"/>
  <c r="H701" i="2" s="1"/>
  <c r="F701" i="2"/>
  <c r="E701" i="2"/>
  <c r="I701" i="2" s="1"/>
  <c r="D705" i="2"/>
  <c r="H705" i="2" s="1"/>
  <c r="F705" i="2"/>
  <c r="E705" i="2"/>
  <c r="I705" i="2" s="1"/>
  <c r="D709" i="2"/>
  <c r="H709" i="2" s="1"/>
  <c r="F709" i="2"/>
  <c r="E709" i="2"/>
  <c r="I709" i="2" s="1"/>
  <c r="D713" i="2"/>
  <c r="H713" i="2" s="1"/>
  <c r="F713" i="2"/>
  <c r="E713" i="2"/>
  <c r="I713" i="2" s="1"/>
  <c r="D717" i="2"/>
  <c r="H717" i="2" s="1"/>
  <c r="F717" i="2"/>
  <c r="E717" i="2"/>
  <c r="I717" i="2" s="1"/>
  <c r="D721" i="2"/>
  <c r="H721" i="2" s="1"/>
  <c r="F721" i="2"/>
  <c r="E721" i="2"/>
  <c r="I721" i="2" s="1"/>
  <c r="D725" i="2"/>
  <c r="H725" i="2" s="1"/>
  <c r="F725" i="2"/>
  <c r="E725" i="2"/>
  <c r="I725" i="2" s="1"/>
  <c r="D729" i="2"/>
  <c r="H729" i="2" s="1"/>
  <c r="F729" i="2"/>
  <c r="E729" i="2"/>
  <c r="I729" i="2" s="1"/>
  <c r="D733" i="2"/>
  <c r="H733" i="2" s="1"/>
  <c r="F733" i="2"/>
  <c r="E733" i="2"/>
  <c r="I733" i="2" s="1"/>
  <c r="D737" i="2"/>
  <c r="H737" i="2" s="1"/>
  <c r="F737" i="2"/>
  <c r="E737" i="2"/>
  <c r="I737" i="2" s="1"/>
  <c r="D741" i="2"/>
  <c r="H741" i="2" s="1"/>
  <c r="F741" i="2"/>
  <c r="E741" i="2"/>
  <c r="I741" i="2" s="1"/>
  <c r="D745" i="2"/>
  <c r="H745" i="2" s="1"/>
  <c r="F745" i="2"/>
  <c r="E745" i="2"/>
  <c r="I745" i="2" s="1"/>
  <c r="D749" i="2"/>
  <c r="H749" i="2" s="1"/>
  <c r="F749" i="2"/>
  <c r="E749" i="2"/>
  <c r="I749" i="2" s="1"/>
  <c r="D753" i="2"/>
  <c r="H753" i="2" s="1"/>
  <c r="F753" i="2"/>
  <c r="E753" i="2"/>
  <c r="I753" i="2" s="1"/>
  <c r="D757" i="2"/>
  <c r="H757" i="2" s="1"/>
  <c r="F757" i="2"/>
  <c r="E757" i="2"/>
  <c r="I757" i="2" s="1"/>
  <c r="D761" i="2"/>
  <c r="H761" i="2" s="1"/>
  <c r="F761" i="2"/>
  <c r="E761" i="2"/>
  <c r="I761" i="2" s="1"/>
  <c r="D765" i="2"/>
  <c r="H765" i="2" s="1"/>
  <c r="F765" i="2"/>
  <c r="E765" i="2"/>
  <c r="I765" i="2" s="1"/>
  <c r="D769" i="2"/>
  <c r="H769" i="2" s="1"/>
  <c r="F769" i="2"/>
  <c r="E769" i="2"/>
  <c r="I769" i="2" s="1"/>
  <c r="D773" i="2"/>
  <c r="H773" i="2" s="1"/>
  <c r="F773" i="2"/>
  <c r="E773" i="2"/>
  <c r="I773" i="2" s="1"/>
  <c r="D777" i="2"/>
  <c r="H777" i="2" s="1"/>
  <c r="F777" i="2"/>
  <c r="E777" i="2"/>
  <c r="I777" i="2" s="1"/>
  <c r="D781" i="2"/>
  <c r="H781" i="2" s="1"/>
  <c r="F781" i="2"/>
  <c r="E781" i="2"/>
  <c r="I781" i="2" s="1"/>
  <c r="D785" i="2"/>
  <c r="H785" i="2" s="1"/>
  <c r="F785" i="2"/>
  <c r="E785" i="2"/>
  <c r="I785" i="2" s="1"/>
  <c r="D789" i="2"/>
  <c r="H789" i="2" s="1"/>
  <c r="F789" i="2"/>
  <c r="E789" i="2"/>
  <c r="I789" i="2" s="1"/>
  <c r="D793" i="2"/>
  <c r="H793" i="2" s="1"/>
  <c r="F793" i="2"/>
  <c r="E793" i="2"/>
  <c r="I793" i="2" s="1"/>
  <c r="D797" i="2"/>
  <c r="H797" i="2" s="1"/>
  <c r="F797" i="2"/>
  <c r="E797" i="2"/>
  <c r="I797" i="2" s="1"/>
  <c r="D801" i="2"/>
  <c r="H801" i="2" s="1"/>
  <c r="F801" i="2"/>
  <c r="E801" i="2"/>
  <c r="I801" i="2" s="1"/>
  <c r="D805" i="2"/>
  <c r="H805" i="2" s="1"/>
  <c r="F805" i="2"/>
  <c r="E805" i="2"/>
  <c r="I805" i="2" s="1"/>
  <c r="D809" i="2"/>
  <c r="H809" i="2" s="1"/>
  <c r="F809" i="2"/>
  <c r="E809" i="2"/>
  <c r="I809" i="2" s="1"/>
  <c r="D813" i="2"/>
  <c r="H813" i="2" s="1"/>
  <c r="F813" i="2"/>
  <c r="E813" i="2"/>
  <c r="I813" i="2" s="1"/>
  <c r="D817" i="2"/>
  <c r="H817" i="2" s="1"/>
  <c r="F817" i="2"/>
  <c r="E817" i="2"/>
  <c r="I817" i="2" s="1"/>
  <c r="D821" i="2"/>
  <c r="H821" i="2" s="1"/>
  <c r="F821" i="2"/>
  <c r="E821" i="2"/>
  <c r="I821" i="2" s="1"/>
  <c r="D825" i="2"/>
  <c r="H825" i="2" s="1"/>
  <c r="F825" i="2"/>
  <c r="E825" i="2"/>
  <c r="I825" i="2" s="1"/>
  <c r="D829" i="2"/>
  <c r="H829" i="2" s="1"/>
  <c r="F829" i="2"/>
  <c r="E829" i="2"/>
  <c r="I829" i="2" s="1"/>
  <c r="D833" i="2"/>
  <c r="H833" i="2" s="1"/>
  <c r="F833" i="2"/>
  <c r="E833" i="2"/>
  <c r="I833" i="2" s="1"/>
  <c r="D837" i="2"/>
  <c r="H837" i="2" s="1"/>
  <c r="F837" i="2"/>
  <c r="E837" i="2"/>
  <c r="I837" i="2" s="1"/>
  <c r="D841" i="2"/>
  <c r="H841" i="2" s="1"/>
  <c r="F841" i="2"/>
  <c r="E841" i="2"/>
  <c r="I841" i="2" s="1"/>
  <c r="F845" i="2"/>
  <c r="E845" i="2"/>
  <c r="I845" i="2" s="1"/>
  <c r="D845" i="2"/>
  <c r="H845" i="2" s="1"/>
  <c r="F849" i="2"/>
  <c r="E849" i="2"/>
  <c r="I849" i="2" s="1"/>
  <c r="D849" i="2"/>
  <c r="H849" i="2" s="1"/>
  <c r="F853" i="2"/>
  <c r="E853" i="2"/>
  <c r="I853" i="2" s="1"/>
  <c r="D853" i="2"/>
  <c r="H853" i="2" s="1"/>
  <c r="F857" i="2"/>
  <c r="E857" i="2"/>
  <c r="I857" i="2" s="1"/>
  <c r="D857" i="2"/>
  <c r="H857" i="2" s="1"/>
  <c r="F861" i="2"/>
  <c r="E861" i="2"/>
  <c r="I861" i="2" s="1"/>
  <c r="D861" i="2"/>
  <c r="H861" i="2" s="1"/>
  <c r="F865" i="2"/>
  <c r="E865" i="2"/>
  <c r="I865" i="2" s="1"/>
  <c r="D865" i="2"/>
  <c r="H865" i="2" s="1"/>
  <c r="F869" i="2"/>
  <c r="E869" i="2"/>
  <c r="I869" i="2" s="1"/>
  <c r="D869" i="2"/>
  <c r="H869" i="2" s="1"/>
  <c r="F873" i="2"/>
  <c r="E873" i="2"/>
  <c r="I873" i="2" s="1"/>
  <c r="D873" i="2"/>
  <c r="H873" i="2" s="1"/>
  <c r="F877" i="2"/>
  <c r="E877" i="2"/>
  <c r="I877" i="2" s="1"/>
  <c r="D877" i="2"/>
  <c r="H877" i="2" s="1"/>
  <c r="F881" i="2"/>
  <c r="E881" i="2"/>
  <c r="I881" i="2" s="1"/>
  <c r="D881" i="2"/>
  <c r="H881" i="2" s="1"/>
  <c r="F885" i="2"/>
  <c r="E885" i="2"/>
  <c r="I885" i="2" s="1"/>
  <c r="D885" i="2"/>
  <c r="H885" i="2" s="1"/>
  <c r="F889" i="2"/>
  <c r="E889" i="2"/>
  <c r="I889" i="2" s="1"/>
  <c r="D889" i="2"/>
  <c r="H889" i="2" s="1"/>
  <c r="F893" i="2"/>
  <c r="E893" i="2"/>
  <c r="I893" i="2" s="1"/>
  <c r="D893" i="2"/>
  <c r="H893" i="2" s="1"/>
  <c r="F897" i="2"/>
  <c r="E897" i="2"/>
  <c r="I897" i="2" s="1"/>
  <c r="D897" i="2"/>
  <c r="H897" i="2" s="1"/>
  <c r="F901" i="2"/>
  <c r="E901" i="2"/>
  <c r="I901" i="2" s="1"/>
  <c r="D901" i="2"/>
  <c r="H901" i="2" s="1"/>
  <c r="F905" i="2"/>
  <c r="D905" i="2"/>
  <c r="H905" i="2" s="1"/>
  <c r="E905" i="2"/>
  <c r="I905" i="2" s="1"/>
  <c r="F909" i="2"/>
  <c r="D909" i="2"/>
  <c r="H909" i="2" s="1"/>
  <c r="E909" i="2"/>
  <c r="I909" i="2" s="1"/>
  <c r="F913" i="2"/>
  <c r="D913" i="2"/>
  <c r="H913" i="2" s="1"/>
  <c r="E913" i="2"/>
  <c r="I913" i="2" s="1"/>
  <c r="F917" i="2"/>
  <c r="D917" i="2"/>
  <c r="H917" i="2" s="1"/>
  <c r="E917" i="2"/>
  <c r="I917" i="2" s="1"/>
  <c r="F921" i="2"/>
  <c r="D921" i="2"/>
  <c r="H921" i="2" s="1"/>
  <c r="E921" i="2"/>
  <c r="I921" i="2" s="1"/>
  <c r="F925" i="2"/>
  <c r="D925" i="2"/>
  <c r="H925" i="2" s="1"/>
  <c r="E925" i="2"/>
  <c r="I925" i="2" s="1"/>
  <c r="F929" i="2"/>
  <c r="D929" i="2"/>
  <c r="H929" i="2" s="1"/>
  <c r="E929" i="2"/>
  <c r="I929" i="2" s="1"/>
  <c r="F933" i="2"/>
  <c r="D933" i="2"/>
  <c r="H933" i="2" s="1"/>
  <c r="E933" i="2"/>
  <c r="I933" i="2" s="1"/>
  <c r="F937" i="2"/>
  <c r="D937" i="2"/>
  <c r="H937" i="2" s="1"/>
  <c r="E937" i="2"/>
  <c r="I937" i="2" s="1"/>
  <c r="F941" i="2"/>
  <c r="D941" i="2"/>
  <c r="H941" i="2" s="1"/>
  <c r="E941" i="2"/>
  <c r="I941" i="2" s="1"/>
  <c r="F945" i="2"/>
  <c r="D945" i="2"/>
  <c r="H945" i="2" s="1"/>
  <c r="E945" i="2"/>
  <c r="I945" i="2" s="1"/>
  <c r="F949" i="2"/>
  <c r="D949" i="2"/>
  <c r="H949" i="2" s="1"/>
  <c r="E949" i="2"/>
  <c r="I949" i="2" s="1"/>
  <c r="F953" i="2"/>
  <c r="D953" i="2"/>
  <c r="H953" i="2" s="1"/>
  <c r="E953" i="2"/>
  <c r="I953" i="2" s="1"/>
  <c r="F957" i="2"/>
  <c r="D957" i="2"/>
  <c r="H957" i="2" s="1"/>
  <c r="E957" i="2"/>
  <c r="I957" i="2" s="1"/>
  <c r="F961" i="2"/>
  <c r="D961" i="2"/>
  <c r="H961" i="2" s="1"/>
  <c r="E961" i="2"/>
  <c r="I961" i="2" s="1"/>
  <c r="F965" i="2"/>
  <c r="D965" i="2"/>
  <c r="H965" i="2" s="1"/>
  <c r="E965" i="2"/>
  <c r="I965" i="2" s="1"/>
  <c r="F969" i="2"/>
  <c r="D969" i="2"/>
  <c r="H969" i="2" s="1"/>
  <c r="E969" i="2"/>
  <c r="I969" i="2" s="1"/>
  <c r="F973" i="2"/>
  <c r="D973" i="2"/>
  <c r="H973" i="2" s="1"/>
  <c r="E973" i="2"/>
  <c r="I973" i="2" s="1"/>
  <c r="F977" i="2"/>
  <c r="D977" i="2"/>
  <c r="H977" i="2" s="1"/>
  <c r="E977" i="2"/>
  <c r="I977" i="2" s="1"/>
  <c r="F981" i="2"/>
  <c r="D981" i="2"/>
  <c r="H981" i="2" s="1"/>
  <c r="E981" i="2"/>
  <c r="I981" i="2" s="1"/>
  <c r="F985" i="2"/>
  <c r="D985" i="2"/>
  <c r="H985" i="2" s="1"/>
  <c r="E985" i="2"/>
  <c r="I985" i="2" s="1"/>
  <c r="F989" i="2"/>
  <c r="D989" i="2"/>
  <c r="H989" i="2" s="1"/>
  <c r="E989" i="2"/>
  <c r="I989" i="2" s="1"/>
  <c r="F993" i="2"/>
  <c r="D993" i="2"/>
  <c r="H993" i="2" s="1"/>
  <c r="E993" i="2"/>
  <c r="I993" i="2" s="1"/>
  <c r="F997" i="2"/>
  <c r="D997" i="2"/>
  <c r="H997" i="2" s="1"/>
  <c r="E997" i="2"/>
  <c r="I997" i="2" s="1"/>
  <c r="F1001" i="2"/>
  <c r="D1001" i="2"/>
  <c r="H1001" i="2" s="1"/>
  <c r="E1001" i="2"/>
  <c r="I1001" i="2" s="1"/>
  <c r="F1005" i="2"/>
  <c r="D1005" i="2"/>
  <c r="H1005" i="2" s="1"/>
  <c r="E1005" i="2"/>
  <c r="I1005" i="2" s="1"/>
  <c r="F1009" i="2"/>
  <c r="D1009" i="2"/>
  <c r="H1009" i="2" s="1"/>
  <c r="E1009" i="2"/>
  <c r="I1009" i="2" s="1"/>
  <c r="F1013" i="2"/>
  <c r="D1013" i="2"/>
  <c r="H1013" i="2" s="1"/>
  <c r="E1013" i="2"/>
  <c r="I1013" i="2" s="1"/>
  <c r="F19" i="2"/>
  <c r="I19" i="2"/>
  <c r="H27" i="2"/>
  <c r="F27" i="2"/>
  <c r="I27" i="2"/>
  <c r="H35" i="2"/>
  <c r="F35" i="2"/>
  <c r="I35" i="2"/>
  <c r="H43" i="2"/>
  <c r="F43" i="2"/>
  <c r="I43" i="2"/>
  <c r="H51" i="2"/>
  <c r="F51" i="2"/>
  <c r="I51" i="2"/>
  <c r="H59" i="2"/>
  <c r="F59" i="2"/>
  <c r="I59" i="2"/>
  <c r="H67" i="2"/>
  <c r="F67" i="2"/>
  <c r="I67" i="2"/>
  <c r="H75" i="2"/>
  <c r="F75" i="2"/>
  <c r="I75" i="2"/>
  <c r="H83" i="2"/>
  <c r="F83" i="2"/>
  <c r="I83" i="2"/>
  <c r="H87" i="2"/>
  <c r="F87" i="2"/>
  <c r="I87" i="2"/>
  <c r="H95" i="2"/>
  <c r="F95" i="2"/>
  <c r="I95" i="2"/>
  <c r="H103" i="2"/>
  <c r="F103" i="2"/>
  <c r="I103" i="2"/>
  <c r="H111" i="2"/>
  <c r="F111" i="2"/>
  <c r="I111" i="2"/>
  <c r="D119" i="2"/>
  <c r="H119" i="2" s="1"/>
  <c r="F119" i="2"/>
  <c r="E119" i="2"/>
  <c r="I119" i="2" s="1"/>
  <c r="D127" i="2"/>
  <c r="H127" i="2" s="1"/>
  <c r="F127" i="2"/>
  <c r="E127" i="2"/>
  <c r="I127" i="2" s="1"/>
  <c r="D135" i="2"/>
  <c r="H135" i="2" s="1"/>
  <c r="F135" i="2"/>
  <c r="E135" i="2"/>
  <c r="I135" i="2" s="1"/>
  <c r="D143" i="2"/>
  <c r="H143" i="2" s="1"/>
  <c r="F143" i="2"/>
  <c r="E143" i="2"/>
  <c r="I143" i="2" s="1"/>
  <c r="D151" i="2"/>
  <c r="H151" i="2" s="1"/>
  <c r="F151" i="2"/>
  <c r="E151" i="2"/>
  <c r="I151" i="2" s="1"/>
  <c r="D159" i="2"/>
  <c r="H159" i="2" s="1"/>
  <c r="F159" i="2"/>
  <c r="E159" i="2"/>
  <c r="I159" i="2" s="1"/>
  <c r="D167" i="2"/>
  <c r="H167" i="2" s="1"/>
  <c r="F167" i="2"/>
  <c r="E167" i="2"/>
  <c r="I167" i="2" s="1"/>
  <c r="D175" i="2"/>
  <c r="H175" i="2" s="1"/>
  <c r="F175" i="2"/>
  <c r="E175" i="2"/>
  <c r="I175" i="2" s="1"/>
  <c r="D183" i="2"/>
  <c r="H183" i="2" s="1"/>
  <c r="F183" i="2"/>
  <c r="E183" i="2"/>
  <c r="I183" i="2" s="1"/>
  <c r="D191" i="2"/>
  <c r="H191" i="2" s="1"/>
  <c r="F191" i="2"/>
  <c r="E191" i="2"/>
  <c r="I191" i="2" s="1"/>
  <c r="D199" i="2"/>
  <c r="H199" i="2" s="1"/>
  <c r="F199" i="2"/>
  <c r="E199" i="2"/>
  <c r="I199" i="2" s="1"/>
  <c r="D207" i="2"/>
  <c r="H207" i="2" s="1"/>
  <c r="F207" i="2"/>
  <c r="E207" i="2"/>
  <c r="I207" i="2" s="1"/>
  <c r="D215" i="2"/>
  <c r="H215" i="2" s="1"/>
  <c r="F215" i="2"/>
  <c r="E215" i="2"/>
  <c r="I215" i="2" s="1"/>
  <c r="D223" i="2"/>
  <c r="H223" i="2" s="1"/>
  <c r="F223" i="2"/>
  <c r="E223" i="2"/>
  <c r="I223" i="2" s="1"/>
  <c r="D231" i="2"/>
  <c r="H231" i="2" s="1"/>
  <c r="F231" i="2"/>
  <c r="E231" i="2"/>
  <c r="I231" i="2" s="1"/>
  <c r="D239" i="2"/>
  <c r="H239" i="2" s="1"/>
  <c r="F239" i="2"/>
  <c r="E239" i="2"/>
  <c r="I239" i="2" s="1"/>
  <c r="D247" i="2"/>
  <c r="H247" i="2" s="1"/>
  <c r="F247" i="2"/>
  <c r="E247" i="2"/>
  <c r="I247" i="2" s="1"/>
  <c r="D255" i="2"/>
  <c r="H255" i="2" s="1"/>
  <c r="F255" i="2"/>
  <c r="E255" i="2"/>
  <c r="I255" i="2" s="1"/>
  <c r="D263" i="2"/>
  <c r="H263" i="2" s="1"/>
  <c r="F263" i="2"/>
  <c r="E263" i="2"/>
  <c r="I263" i="2" s="1"/>
  <c r="D271" i="2"/>
  <c r="H271" i="2" s="1"/>
  <c r="F271" i="2"/>
  <c r="E271" i="2"/>
  <c r="I271" i="2" s="1"/>
  <c r="D279" i="2"/>
  <c r="H279" i="2" s="1"/>
  <c r="F279" i="2"/>
  <c r="E279" i="2"/>
  <c r="I279" i="2" s="1"/>
  <c r="D287" i="2"/>
  <c r="H287" i="2" s="1"/>
  <c r="F287" i="2"/>
  <c r="E287" i="2"/>
  <c r="I287" i="2" s="1"/>
  <c r="D295" i="2"/>
  <c r="H295" i="2" s="1"/>
  <c r="F295" i="2"/>
  <c r="E295" i="2"/>
  <c r="I295" i="2" s="1"/>
  <c r="D299" i="2"/>
  <c r="H299" i="2" s="1"/>
  <c r="F299" i="2"/>
  <c r="E299" i="2"/>
  <c r="I299" i="2" s="1"/>
  <c r="D307" i="2"/>
  <c r="H307" i="2" s="1"/>
  <c r="F307" i="2"/>
  <c r="E307" i="2"/>
  <c r="I307" i="2" s="1"/>
  <c r="D315" i="2"/>
  <c r="H315" i="2" s="1"/>
  <c r="F315" i="2"/>
  <c r="E315" i="2"/>
  <c r="I315" i="2" s="1"/>
  <c r="D327" i="2"/>
  <c r="H327" i="2" s="1"/>
  <c r="F327" i="2"/>
  <c r="E327" i="2"/>
  <c r="I327" i="2" s="1"/>
  <c r="F335" i="2"/>
  <c r="E335" i="2"/>
  <c r="I335" i="2" s="1"/>
  <c r="D335" i="2"/>
  <c r="H335" i="2" s="1"/>
  <c r="F343" i="2"/>
  <c r="E343" i="2"/>
  <c r="I343" i="2" s="1"/>
  <c r="D343" i="2"/>
  <c r="H343" i="2" s="1"/>
  <c r="F351" i="2"/>
  <c r="E351" i="2"/>
  <c r="I351" i="2" s="1"/>
  <c r="D351" i="2"/>
  <c r="H351" i="2" s="1"/>
  <c r="F359" i="2"/>
  <c r="E359" i="2"/>
  <c r="I359" i="2" s="1"/>
  <c r="D359" i="2"/>
  <c r="H359" i="2" s="1"/>
  <c r="F367" i="2"/>
  <c r="E367" i="2"/>
  <c r="I367" i="2" s="1"/>
  <c r="D367" i="2"/>
  <c r="H367" i="2" s="1"/>
  <c r="F375" i="2"/>
  <c r="E375" i="2"/>
  <c r="I375" i="2" s="1"/>
  <c r="D375" i="2"/>
  <c r="H375" i="2" s="1"/>
  <c r="F379" i="2"/>
  <c r="E379" i="2"/>
  <c r="I379" i="2" s="1"/>
  <c r="D379" i="2"/>
  <c r="H379" i="2" s="1"/>
  <c r="F387" i="2"/>
  <c r="E387" i="2"/>
  <c r="I387" i="2" s="1"/>
  <c r="D387" i="2"/>
  <c r="H387" i="2" s="1"/>
  <c r="F395" i="2"/>
  <c r="E395" i="2"/>
  <c r="I395" i="2" s="1"/>
  <c r="D395" i="2"/>
  <c r="H395" i="2" s="1"/>
  <c r="F403" i="2"/>
  <c r="E403" i="2"/>
  <c r="I403" i="2" s="1"/>
  <c r="D403" i="2"/>
  <c r="H403" i="2" s="1"/>
  <c r="F411" i="2"/>
  <c r="E411" i="2"/>
  <c r="I411" i="2" s="1"/>
  <c r="D411" i="2"/>
  <c r="H411" i="2" s="1"/>
  <c r="F419" i="2"/>
  <c r="E419" i="2"/>
  <c r="I419" i="2" s="1"/>
  <c r="D419" i="2"/>
  <c r="H419" i="2" s="1"/>
  <c r="F427" i="2"/>
  <c r="E427" i="2"/>
  <c r="I427" i="2" s="1"/>
  <c r="D427" i="2"/>
  <c r="H427" i="2" s="1"/>
  <c r="F435" i="2"/>
  <c r="E435" i="2"/>
  <c r="I435" i="2" s="1"/>
  <c r="D435" i="2"/>
  <c r="H435" i="2" s="1"/>
  <c r="F443" i="2"/>
  <c r="E443" i="2"/>
  <c r="I443" i="2" s="1"/>
  <c r="D443" i="2"/>
  <c r="H443" i="2" s="1"/>
  <c r="F451" i="2"/>
  <c r="E451" i="2"/>
  <c r="I451" i="2" s="1"/>
  <c r="D451" i="2"/>
  <c r="H451" i="2" s="1"/>
  <c r="F455" i="2"/>
  <c r="E455" i="2"/>
  <c r="I455" i="2" s="1"/>
  <c r="D455" i="2"/>
  <c r="H455" i="2" s="1"/>
  <c r="F463" i="2"/>
  <c r="E463" i="2"/>
  <c r="I463" i="2" s="1"/>
  <c r="D463" i="2"/>
  <c r="H463" i="2" s="1"/>
  <c r="F471" i="2"/>
  <c r="E471" i="2"/>
  <c r="I471" i="2" s="1"/>
  <c r="D471" i="2"/>
  <c r="H471" i="2" s="1"/>
  <c r="F479" i="2"/>
  <c r="E479" i="2"/>
  <c r="I479" i="2" s="1"/>
  <c r="D479" i="2"/>
  <c r="H479" i="2" s="1"/>
  <c r="F487" i="2"/>
  <c r="E487" i="2"/>
  <c r="I487" i="2" s="1"/>
  <c r="D487" i="2"/>
  <c r="H487" i="2" s="1"/>
  <c r="F495" i="2"/>
  <c r="E495" i="2"/>
  <c r="I495" i="2" s="1"/>
  <c r="D495" i="2"/>
  <c r="H495" i="2" s="1"/>
  <c r="F503" i="2"/>
  <c r="E503" i="2"/>
  <c r="I503" i="2" s="1"/>
  <c r="D503" i="2"/>
  <c r="H503" i="2" s="1"/>
  <c r="F511" i="2"/>
  <c r="E511" i="2"/>
  <c r="I511" i="2" s="1"/>
  <c r="D511" i="2"/>
  <c r="H511" i="2" s="1"/>
  <c r="F519" i="2"/>
  <c r="E519" i="2"/>
  <c r="I519" i="2" s="1"/>
  <c r="D519" i="2"/>
  <c r="H519" i="2" s="1"/>
  <c r="F527" i="2"/>
  <c r="E527" i="2"/>
  <c r="I527" i="2" s="1"/>
  <c r="D527" i="2"/>
  <c r="H527" i="2" s="1"/>
  <c r="F535" i="2"/>
  <c r="E535" i="2"/>
  <c r="I535" i="2" s="1"/>
  <c r="D535" i="2"/>
  <c r="H535" i="2" s="1"/>
  <c r="F543" i="2"/>
  <c r="E543" i="2"/>
  <c r="I543" i="2" s="1"/>
  <c r="D543" i="2"/>
  <c r="H543" i="2" s="1"/>
  <c r="F551" i="2"/>
  <c r="E551" i="2"/>
  <c r="I551" i="2" s="1"/>
  <c r="D551" i="2"/>
  <c r="H551" i="2" s="1"/>
  <c r="F559" i="2"/>
  <c r="E559" i="2"/>
  <c r="I559" i="2" s="1"/>
  <c r="D559" i="2"/>
  <c r="H559" i="2" s="1"/>
  <c r="F567" i="2"/>
  <c r="E567" i="2"/>
  <c r="I567" i="2" s="1"/>
  <c r="D567" i="2"/>
  <c r="H567" i="2" s="1"/>
  <c r="F575" i="2"/>
  <c r="E575" i="2"/>
  <c r="I575" i="2" s="1"/>
  <c r="D575" i="2"/>
  <c r="H575" i="2" s="1"/>
  <c r="F583" i="2"/>
  <c r="E583" i="2"/>
  <c r="I583" i="2" s="1"/>
  <c r="D583" i="2"/>
  <c r="H583" i="2" s="1"/>
  <c r="F591" i="2"/>
  <c r="E591" i="2"/>
  <c r="I591" i="2" s="1"/>
  <c r="D591" i="2"/>
  <c r="H591" i="2" s="1"/>
  <c r="F599" i="2"/>
  <c r="E599" i="2"/>
  <c r="I599" i="2" s="1"/>
  <c r="D599" i="2"/>
  <c r="H599" i="2" s="1"/>
  <c r="F607" i="2"/>
  <c r="E607" i="2"/>
  <c r="I607" i="2" s="1"/>
  <c r="D607" i="2"/>
  <c r="H607" i="2" s="1"/>
  <c r="F615" i="2"/>
  <c r="E615" i="2"/>
  <c r="I615" i="2" s="1"/>
  <c r="D615" i="2"/>
  <c r="H615" i="2" s="1"/>
  <c r="F623" i="2"/>
  <c r="E623" i="2"/>
  <c r="I623" i="2" s="1"/>
  <c r="D623" i="2"/>
  <c r="H623" i="2" s="1"/>
  <c r="F631" i="2"/>
  <c r="E631" i="2"/>
  <c r="I631" i="2" s="1"/>
  <c r="D631" i="2"/>
  <c r="H631" i="2" s="1"/>
  <c r="F639" i="2"/>
  <c r="E639" i="2"/>
  <c r="I639" i="2" s="1"/>
  <c r="D639" i="2"/>
  <c r="H639" i="2" s="1"/>
  <c r="F647" i="2"/>
  <c r="E647" i="2"/>
  <c r="I647" i="2" s="1"/>
  <c r="D647" i="2"/>
  <c r="H647" i="2" s="1"/>
  <c r="F655" i="2"/>
  <c r="E655" i="2"/>
  <c r="I655" i="2" s="1"/>
  <c r="D655" i="2"/>
  <c r="H655" i="2" s="1"/>
  <c r="F663" i="2"/>
  <c r="E663" i="2"/>
  <c r="I663" i="2" s="1"/>
  <c r="D663" i="2"/>
  <c r="H663" i="2" s="1"/>
  <c r="F671" i="2"/>
  <c r="E671" i="2"/>
  <c r="I671" i="2" s="1"/>
  <c r="D671" i="2"/>
  <c r="H671" i="2" s="1"/>
  <c r="F675" i="2"/>
  <c r="E675" i="2"/>
  <c r="I675" i="2" s="1"/>
  <c r="D675" i="2"/>
  <c r="H675" i="2" s="1"/>
  <c r="F683" i="2"/>
  <c r="E683" i="2"/>
  <c r="I683" i="2" s="1"/>
  <c r="D683" i="2"/>
  <c r="H683" i="2" s="1"/>
  <c r="F691" i="2"/>
  <c r="E691" i="2"/>
  <c r="I691" i="2" s="1"/>
  <c r="D691" i="2"/>
  <c r="H691" i="2" s="1"/>
  <c r="F699" i="2"/>
  <c r="E699" i="2"/>
  <c r="I699" i="2" s="1"/>
  <c r="D699" i="2"/>
  <c r="H699" i="2" s="1"/>
  <c r="F707" i="2"/>
  <c r="E707" i="2"/>
  <c r="I707" i="2" s="1"/>
  <c r="D707" i="2"/>
  <c r="H707" i="2" s="1"/>
  <c r="F715" i="2"/>
  <c r="E715" i="2"/>
  <c r="I715" i="2" s="1"/>
  <c r="D715" i="2"/>
  <c r="H715" i="2" s="1"/>
  <c r="F723" i="2"/>
  <c r="E723" i="2"/>
  <c r="I723" i="2" s="1"/>
  <c r="D723" i="2"/>
  <c r="H723" i="2" s="1"/>
  <c r="F731" i="2"/>
  <c r="E731" i="2"/>
  <c r="I731" i="2" s="1"/>
  <c r="D731" i="2"/>
  <c r="H731" i="2" s="1"/>
  <c r="F739" i="2"/>
  <c r="E739" i="2"/>
  <c r="I739" i="2" s="1"/>
  <c r="D739" i="2"/>
  <c r="H739" i="2" s="1"/>
  <c r="F747" i="2"/>
  <c r="E747" i="2"/>
  <c r="I747" i="2" s="1"/>
  <c r="D747" i="2"/>
  <c r="H747" i="2" s="1"/>
  <c r="F755" i="2"/>
  <c r="E755" i="2"/>
  <c r="I755" i="2" s="1"/>
  <c r="D755" i="2"/>
  <c r="H755" i="2" s="1"/>
  <c r="F763" i="2"/>
  <c r="E763" i="2"/>
  <c r="I763" i="2" s="1"/>
  <c r="D763" i="2"/>
  <c r="H763" i="2" s="1"/>
  <c r="F771" i="2"/>
  <c r="E771" i="2"/>
  <c r="I771" i="2" s="1"/>
  <c r="D771" i="2"/>
  <c r="H771" i="2" s="1"/>
  <c r="F779" i="2"/>
  <c r="E779" i="2"/>
  <c r="I779" i="2" s="1"/>
  <c r="D779" i="2"/>
  <c r="H779" i="2" s="1"/>
  <c r="F787" i="2"/>
  <c r="E787" i="2"/>
  <c r="I787" i="2" s="1"/>
  <c r="D787" i="2"/>
  <c r="H787" i="2" s="1"/>
  <c r="F795" i="2"/>
  <c r="E795" i="2"/>
  <c r="I795" i="2" s="1"/>
  <c r="D795" i="2"/>
  <c r="H795" i="2" s="1"/>
  <c r="F803" i="2"/>
  <c r="E803" i="2"/>
  <c r="I803" i="2" s="1"/>
  <c r="D803" i="2"/>
  <c r="H803" i="2" s="1"/>
  <c r="F811" i="2"/>
  <c r="E811" i="2"/>
  <c r="I811" i="2" s="1"/>
  <c r="D811" i="2"/>
  <c r="H811" i="2" s="1"/>
  <c r="F819" i="2"/>
  <c r="E819" i="2"/>
  <c r="I819" i="2" s="1"/>
  <c r="D819" i="2"/>
  <c r="H819" i="2" s="1"/>
  <c r="E847" i="2"/>
  <c r="I847" i="2" s="1"/>
  <c r="D847" i="2"/>
  <c r="H847" i="2" s="1"/>
  <c r="F847" i="2"/>
  <c r="E855" i="2"/>
  <c r="I855" i="2" s="1"/>
  <c r="D855" i="2"/>
  <c r="H855" i="2" s="1"/>
  <c r="F855" i="2"/>
  <c r="E863" i="2"/>
  <c r="I863" i="2" s="1"/>
  <c r="D863" i="2"/>
  <c r="H863" i="2" s="1"/>
  <c r="F863" i="2"/>
  <c r="E871" i="2"/>
  <c r="I871" i="2" s="1"/>
  <c r="D871" i="2"/>
  <c r="H871" i="2" s="1"/>
  <c r="F871" i="2"/>
  <c r="E879" i="2"/>
  <c r="I879" i="2" s="1"/>
  <c r="D879" i="2"/>
  <c r="H879" i="2" s="1"/>
  <c r="F879" i="2"/>
  <c r="E887" i="2"/>
  <c r="I887" i="2" s="1"/>
  <c r="D887" i="2"/>
  <c r="H887" i="2" s="1"/>
  <c r="F887" i="2"/>
  <c r="E895" i="2"/>
  <c r="I895" i="2" s="1"/>
  <c r="D895" i="2"/>
  <c r="H895" i="2" s="1"/>
  <c r="F895" i="2"/>
  <c r="D903" i="2"/>
  <c r="H903" i="2" s="1"/>
  <c r="F903" i="2"/>
  <c r="E903" i="2"/>
  <c r="I903" i="2" s="1"/>
  <c r="D911" i="2"/>
  <c r="H911" i="2" s="1"/>
  <c r="F911" i="2"/>
  <c r="E911" i="2"/>
  <c r="I911" i="2" s="1"/>
  <c r="D919" i="2"/>
  <c r="H919" i="2" s="1"/>
  <c r="F919" i="2"/>
  <c r="E919" i="2"/>
  <c r="I919" i="2" s="1"/>
  <c r="D927" i="2"/>
  <c r="H927" i="2" s="1"/>
  <c r="F927" i="2"/>
  <c r="E927" i="2"/>
  <c r="I927" i="2" s="1"/>
  <c r="D935" i="2"/>
  <c r="H935" i="2" s="1"/>
  <c r="F935" i="2"/>
  <c r="E935" i="2"/>
  <c r="I935" i="2" s="1"/>
  <c r="D943" i="2"/>
  <c r="H943" i="2" s="1"/>
  <c r="F943" i="2"/>
  <c r="E943" i="2"/>
  <c r="I943" i="2" s="1"/>
  <c r="D951" i="2"/>
  <c r="H951" i="2" s="1"/>
  <c r="F951" i="2"/>
  <c r="E951" i="2"/>
  <c r="I951" i="2" s="1"/>
  <c r="D959" i="2"/>
  <c r="H959" i="2" s="1"/>
  <c r="F959" i="2"/>
  <c r="E959" i="2"/>
  <c r="I959" i="2" s="1"/>
  <c r="D967" i="2"/>
  <c r="H967" i="2" s="1"/>
  <c r="F967" i="2"/>
  <c r="E967" i="2"/>
  <c r="I967" i="2" s="1"/>
  <c r="D975" i="2"/>
  <c r="H975" i="2" s="1"/>
  <c r="F975" i="2"/>
  <c r="E975" i="2"/>
  <c r="I975" i="2" s="1"/>
  <c r="D983" i="2"/>
  <c r="H983" i="2" s="1"/>
  <c r="F983" i="2"/>
  <c r="E983" i="2"/>
  <c r="I983" i="2" s="1"/>
  <c r="D991" i="2"/>
  <c r="H991" i="2" s="1"/>
  <c r="F991" i="2"/>
  <c r="E991" i="2"/>
  <c r="I991" i="2" s="1"/>
  <c r="D999" i="2"/>
  <c r="H999" i="2" s="1"/>
  <c r="F999" i="2"/>
  <c r="E999" i="2"/>
  <c r="I999" i="2" s="1"/>
  <c r="D1011" i="2"/>
  <c r="H1011" i="2" s="1"/>
  <c r="F1011" i="2"/>
  <c r="E1011" i="2"/>
  <c r="I1011" i="2" s="1"/>
  <c r="I20" i="2"/>
  <c r="F20" i="2"/>
  <c r="I28" i="2"/>
  <c r="H28" i="2"/>
  <c r="F28" i="2"/>
  <c r="I36" i="2"/>
  <c r="H36" i="2"/>
  <c r="F36" i="2"/>
  <c r="I44" i="2"/>
  <c r="H44" i="2"/>
  <c r="F44" i="2"/>
  <c r="I52" i="2"/>
  <c r="H52" i="2"/>
  <c r="F52" i="2"/>
  <c r="I60" i="2"/>
  <c r="H60" i="2"/>
  <c r="F60" i="2"/>
  <c r="I68" i="2"/>
  <c r="H68" i="2"/>
  <c r="F68" i="2"/>
  <c r="I76" i="2"/>
  <c r="H76" i="2"/>
  <c r="F76" i="2"/>
  <c r="I84" i="2"/>
  <c r="H84" i="2"/>
  <c r="F84" i="2"/>
  <c r="I92" i="2"/>
  <c r="H92" i="2"/>
  <c r="F92" i="2"/>
  <c r="I100" i="2"/>
  <c r="H100" i="2"/>
  <c r="F100" i="2"/>
  <c r="I108" i="2"/>
  <c r="H108" i="2"/>
  <c r="F108" i="2"/>
  <c r="E116" i="2"/>
  <c r="I116" i="2" s="1"/>
  <c r="D116" i="2"/>
  <c r="H116" i="2" s="1"/>
  <c r="F116" i="2"/>
  <c r="E124" i="2"/>
  <c r="I124" i="2" s="1"/>
  <c r="D124" i="2"/>
  <c r="H124" i="2" s="1"/>
  <c r="F124" i="2"/>
  <c r="E128" i="2"/>
  <c r="I128" i="2" s="1"/>
  <c r="D128" i="2"/>
  <c r="H128" i="2" s="1"/>
  <c r="F128" i="2"/>
  <c r="E136" i="2"/>
  <c r="I136" i="2" s="1"/>
  <c r="D136" i="2"/>
  <c r="H136" i="2" s="1"/>
  <c r="F136" i="2"/>
  <c r="E144" i="2"/>
  <c r="I144" i="2" s="1"/>
  <c r="D144" i="2"/>
  <c r="H144" i="2" s="1"/>
  <c r="F144" i="2"/>
  <c r="E152" i="2"/>
  <c r="I152" i="2" s="1"/>
  <c r="D152" i="2"/>
  <c r="H152" i="2" s="1"/>
  <c r="F152" i="2"/>
  <c r="E160" i="2"/>
  <c r="I160" i="2" s="1"/>
  <c r="D160" i="2"/>
  <c r="H160" i="2" s="1"/>
  <c r="F160" i="2"/>
  <c r="E168" i="2"/>
  <c r="I168" i="2" s="1"/>
  <c r="D168" i="2"/>
  <c r="H168" i="2" s="1"/>
  <c r="F168" i="2"/>
  <c r="E176" i="2"/>
  <c r="I176" i="2" s="1"/>
  <c r="D176" i="2"/>
  <c r="H176" i="2" s="1"/>
  <c r="F176" i="2"/>
  <c r="E184" i="2"/>
  <c r="I184" i="2" s="1"/>
  <c r="D184" i="2"/>
  <c r="H184" i="2" s="1"/>
  <c r="F184" i="2"/>
  <c r="E192" i="2"/>
  <c r="I192" i="2" s="1"/>
  <c r="D192" i="2"/>
  <c r="H192" i="2" s="1"/>
  <c r="F192" i="2"/>
  <c r="E200" i="2"/>
  <c r="I200" i="2" s="1"/>
  <c r="D200" i="2"/>
  <c r="H200" i="2" s="1"/>
  <c r="F200" i="2"/>
  <c r="E208" i="2"/>
  <c r="I208" i="2" s="1"/>
  <c r="D208" i="2"/>
  <c r="H208" i="2" s="1"/>
  <c r="F208" i="2"/>
  <c r="E216" i="2"/>
  <c r="I216" i="2" s="1"/>
  <c r="D216" i="2"/>
  <c r="H216" i="2" s="1"/>
  <c r="F216" i="2"/>
  <c r="E224" i="2"/>
  <c r="I224" i="2" s="1"/>
  <c r="D224" i="2"/>
  <c r="H224" i="2" s="1"/>
  <c r="F224" i="2"/>
  <c r="E232" i="2"/>
  <c r="I232" i="2" s="1"/>
  <c r="D232" i="2"/>
  <c r="H232" i="2" s="1"/>
  <c r="F232" i="2"/>
  <c r="E240" i="2"/>
  <c r="I240" i="2" s="1"/>
  <c r="D240" i="2"/>
  <c r="H240" i="2" s="1"/>
  <c r="F240" i="2"/>
  <c r="E244" i="2"/>
  <c r="I244" i="2" s="1"/>
  <c r="D244" i="2"/>
  <c r="H244" i="2" s="1"/>
  <c r="F244" i="2"/>
  <c r="E252" i="2"/>
  <c r="I252" i="2" s="1"/>
  <c r="D252" i="2"/>
  <c r="H252" i="2" s="1"/>
  <c r="F252" i="2"/>
  <c r="E260" i="2"/>
  <c r="I260" i="2" s="1"/>
  <c r="D260" i="2"/>
  <c r="H260" i="2" s="1"/>
  <c r="F260" i="2"/>
  <c r="E268" i="2"/>
  <c r="I268" i="2" s="1"/>
  <c r="D268" i="2"/>
  <c r="H268" i="2" s="1"/>
  <c r="F268" i="2"/>
  <c r="E276" i="2"/>
  <c r="I276" i="2" s="1"/>
  <c r="D276" i="2"/>
  <c r="H276" i="2" s="1"/>
  <c r="F276" i="2"/>
  <c r="E284" i="2"/>
  <c r="I284" i="2" s="1"/>
  <c r="D284" i="2"/>
  <c r="H284" i="2" s="1"/>
  <c r="F284" i="2"/>
  <c r="E292" i="2"/>
  <c r="I292" i="2" s="1"/>
  <c r="D292" i="2"/>
  <c r="H292" i="2" s="1"/>
  <c r="F292" i="2"/>
  <c r="E304" i="2"/>
  <c r="I304" i="2" s="1"/>
  <c r="D304" i="2"/>
  <c r="H304" i="2" s="1"/>
  <c r="F304" i="2"/>
  <c r="E312" i="2"/>
  <c r="I312" i="2" s="1"/>
  <c r="D312" i="2"/>
  <c r="H312" i="2" s="1"/>
  <c r="F312" i="2"/>
  <c r="E320" i="2"/>
  <c r="I320" i="2" s="1"/>
  <c r="D320" i="2"/>
  <c r="H320" i="2" s="1"/>
  <c r="F320" i="2"/>
  <c r="E328" i="2"/>
  <c r="I328" i="2" s="1"/>
  <c r="D328" i="2"/>
  <c r="H328" i="2" s="1"/>
  <c r="F328" i="2"/>
  <c r="F336" i="2"/>
  <c r="E336" i="2"/>
  <c r="I336" i="2" s="1"/>
  <c r="D336" i="2"/>
  <c r="H336" i="2" s="1"/>
  <c r="F340" i="2"/>
  <c r="E340" i="2"/>
  <c r="I340" i="2" s="1"/>
  <c r="D340" i="2"/>
  <c r="H340" i="2" s="1"/>
  <c r="F348" i="2"/>
  <c r="E348" i="2"/>
  <c r="I348" i="2" s="1"/>
  <c r="D348" i="2"/>
  <c r="H348" i="2" s="1"/>
  <c r="F356" i="2"/>
  <c r="E356" i="2"/>
  <c r="I356" i="2" s="1"/>
  <c r="D356" i="2"/>
  <c r="H356" i="2" s="1"/>
  <c r="F364" i="2"/>
  <c r="E364" i="2"/>
  <c r="I364" i="2" s="1"/>
  <c r="D364" i="2"/>
  <c r="H364" i="2" s="1"/>
  <c r="F372" i="2"/>
  <c r="E372" i="2"/>
  <c r="I372" i="2" s="1"/>
  <c r="D372" i="2"/>
  <c r="H372" i="2" s="1"/>
  <c r="F380" i="2"/>
  <c r="E380" i="2"/>
  <c r="I380" i="2" s="1"/>
  <c r="D380" i="2"/>
  <c r="H380" i="2" s="1"/>
  <c r="F388" i="2"/>
  <c r="E388" i="2"/>
  <c r="I388" i="2" s="1"/>
  <c r="D388" i="2"/>
  <c r="H388" i="2" s="1"/>
  <c r="F396" i="2"/>
  <c r="E396" i="2"/>
  <c r="I396" i="2" s="1"/>
  <c r="D396" i="2"/>
  <c r="H396" i="2" s="1"/>
  <c r="F404" i="2"/>
  <c r="E404" i="2"/>
  <c r="I404" i="2" s="1"/>
  <c r="D404" i="2"/>
  <c r="H404" i="2" s="1"/>
  <c r="F412" i="2"/>
  <c r="E412" i="2"/>
  <c r="I412" i="2" s="1"/>
  <c r="D412" i="2"/>
  <c r="H412" i="2" s="1"/>
  <c r="F420" i="2"/>
  <c r="E420" i="2"/>
  <c r="I420" i="2" s="1"/>
  <c r="D420" i="2"/>
  <c r="H420" i="2" s="1"/>
  <c r="F428" i="2"/>
  <c r="E428" i="2"/>
  <c r="I428" i="2" s="1"/>
  <c r="D428" i="2"/>
  <c r="H428" i="2" s="1"/>
  <c r="F436" i="2"/>
  <c r="E436" i="2"/>
  <c r="I436" i="2" s="1"/>
  <c r="D436" i="2"/>
  <c r="H436" i="2" s="1"/>
  <c r="F444" i="2"/>
  <c r="E444" i="2"/>
  <c r="I444" i="2" s="1"/>
  <c r="D444" i="2"/>
  <c r="H444" i="2" s="1"/>
  <c r="F452" i="2"/>
  <c r="E452" i="2"/>
  <c r="I452" i="2" s="1"/>
  <c r="D452" i="2"/>
  <c r="H452" i="2" s="1"/>
  <c r="F456" i="2"/>
  <c r="E456" i="2"/>
  <c r="I456" i="2" s="1"/>
  <c r="D456" i="2"/>
  <c r="H456" i="2" s="1"/>
  <c r="F464" i="2"/>
  <c r="E464" i="2"/>
  <c r="I464" i="2" s="1"/>
  <c r="D464" i="2"/>
  <c r="H464" i="2" s="1"/>
  <c r="F472" i="2"/>
  <c r="E472" i="2"/>
  <c r="I472" i="2" s="1"/>
  <c r="D472" i="2"/>
  <c r="H472" i="2" s="1"/>
  <c r="F480" i="2"/>
  <c r="E480" i="2"/>
  <c r="I480" i="2" s="1"/>
  <c r="D480" i="2"/>
  <c r="H480" i="2" s="1"/>
  <c r="F488" i="2"/>
  <c r="E488" i="2"/>
  <c r="I488" i="2" s="1"/>
  <c r="D488" i="2"/>
  <c r="H488" i="2" s="1"/>
  <c r="F496" i="2"/>
  <c r="E496" i="2"/>
  <c r="I496" i="2" s="1"/>
  <c r="D496" i="2"/>
  <c r="H496" i="2" s="1"/>
  <c r="F504" i="2"/>
  <c r="E504" i="2"/>
  <c r="I504" i="2" s="1"/>
  <c r="D504" i="2"/>
  <c r="H504" i="2" s="1"/>
  <c r="F512" i="2"/>
  <c r="E512" i="2"/>
  <c r="I512" i="2" s="1"/>
  <c r="D512" i="2"/>
  <c r="H512" i="2" s="1"/>
  <c r="F516" i="2"/>
  <c r="E516" i="2"/>
  <c r="I516" i="2" s="1"/>
  <c r="D516" i="2"/>
  <c r="H516" i="2" s="1"/>
  <c r="F524" i="2"/>
  <c r="E524" i="2"/>
  <c r="I524" i="2" s="1"/>
  <c r="D524" i="2"/>
  <c r="H524" i="2" s="1"/>
  <c r="F532" i="2"/>
  <c r="E532" i="2"/>
  <c r="I532" i="2" s="1"/>
  <c r="D532" i="2"/>
  <c r="H532" i="2" s="1"/>
  <c r="F540" i="2"/>
  <c r="D540" i="2"/>
  <c r="H540" i="2" s="1"/>
  <c r="E540" i="2"/>
  <c r="I540" i="2" s="1"/>
  <c r="F548" i="2"/>
  <c r="E548" i="2"/>
  <c r="I548" i="2" s="1"/>
  <c r="D548" i="2"/>
  <c r="H548" i="2" s="1"/>
  <c r="F556" i="2"/>
  <c r="D556" i="2"/>
  <c r="H556" i="2" s="1"/>
  <c r="E556" i="2"/>
  <c r="I556" i="2" s="1"/>
  <c r="F564" i="2"/>
  <c r="E564" i="2"/>
  <c r="I564" i="2" s="1"/>
  <c r="D564" i="2"/>
  <c r="H564" i="2" s="1"/>
  <c r="F572" i="2"/>
  <c r="D572" i="2"/>
  <c r="H572" i="2" s="1"/>
  <c r="E572" i="2"/>
  <c r="I572" i="2" s="1"/>
  <c r="F580" i="2"/>
  <c r="E580" i="2"/>
  <c r="I580" i="2" s="1"/>
  <c r="D580" i="2"/>
  <c r="H580" i="2" s="1"/>
  <c r="F588" i="2"/>
  <c r="D588" i="2"/>
  <c r="H588" i="2" s="1"/>
  <c r="E588" i="2"/>
  <c r="I588" i="2" s="1"/>
  <c r="F596" i="2"/>
  <c r="E596" i="2"/>
  <c r="I596" i="2" s="1"/>
  <c r="D596" i="2"/>
  <c r="H596" i="2" s="1"/>
  <c r="F604" i="2"/>
  <c r="D604" i="2"/>
  <c r="H604" i="2" s="1"/>
  <c r="E604" i="2"/>
  <c r="I604" i="2" s="1"/>
  <c r="F612" i="2"/>
  <c r="E612" i="2"/>
  <c r="I612" i="2" s="1"/>
  <c r="D612" i="2"/>
  <c r="H612" i="2" s="1"/>
  <c r="F616" i="2"/>
  <c r="E616" i="2"/>
  <c r="I616" i="2" s="1"/>
  <c r="D616" i="2"/>
  <c r="H616" i="2" s="1"/>
  <c r="F624" i="2"/>
  <c r="E624" i="2"/>
  <c r="I624" i="2" s="1"/>
  <c r="D624" i="2"/>
  <c r="H624" i="2" s="1"/>
  <c r="F632" i="2"/>
  <c r="E632" i="2"/>
  <c r="I632" i="2" s="1"/>
  <c r="D632" i="2"/>
  <c r="H632" i="2" s="1"/>
  <c r="F640" i="2"/>
  <c r="E640" i="2"/>
  <c r="I640" i="2" s="1"/>
  <c r="D640" i="2"/>
  <c r="H640" i="2" s="1"/>
  <c r="F648" i="2"/>
  <c r="E648" i="2"/>
  <c r="I648" i="2" s="1"/>
  <c r="D648" i="2"/>
  <c r="H648" i="2" s="1"/>
  <c r="F656" i="2"/>
  <c r="E656" i="2"/>
  <c r="I656" i="2" s="1"/>
  <c r="D656" i="2"/>
  <c r="H656" i="2" s="1"/>
  <c r="F664" i="2"/>
  <c r="E664" i="2"/>
  <c r="I664" i="2" s="1"/>
  <c r="D664" i="2"/>
  <c r="H664" i="2" s="1"/>
  <c r="F672" i="2"/>
  <c r="E672" i="2"/>
  <c r="I672" i="2" s="1"/>
  <c r="D672" i="2"/>
  <c r="H672" i="2" s="1"/>
  <c r="F680" i="2"/>
  <c r="E680" i="2"/>
  <c r="I680" i="2" s="1"/>
  <c r="D680" i="2"/>
  <c r="H680" i="2" s="1"/>
  <c r="F688" i="2"/>
  <c r="E688" i="2"/>
  <c r="I688" i="2" s="1"/>
  <c r="D688" i="2"/>
  <c r="H688" i="2" s="1"/>
  <c r="F696" i="2"/>
  <c r="E696" i="2"/>
  <c r="I696" i="2" s="1"/>
  <c r="D696" i="2"/>
  <c r="H696" i="2" s="1"/>
  <c r="F704" i="2"/>
  <c r="E704" i="2"/>
  <c r="I704" i="2" s="1"/>
  <c r="D704" i="2"/>
  <c r="H704" i="2" s="1"/>
  <c r="F712" i="2"/>
  <c r="E712" i="2"/>
  <c r="I712" i="2" s="1"/>
  <c r="D712" i="2"/>
  <c r="H712" i="2" s="1"/>
  <c r="F716" i="2"/>
  <c r="E716" i="2"/>
  <c r="I716" i="2" s="1"/>
  <c r="D716" i="2"/>
  <c r="H716" i="2" s="1"/>
  <c r="F724" i="2"/>
  <c r="E724" i="2"/>
  <c r="I724" i="2" s="1"/>
  <c r="D724" i="2"/>
  <c r="H724" i="2" s="1"/>
  <c r="F732" i="2"/>
  <c r="E732" i="2"/>
  <c r="I732" i="2" s="1"/>
  <c r="D732" i="2"/>
  <c r="H732" i="2" s="1"/>
  <c r="F740" i="2"/>
  <c r="E740" i="2"/>
  <c r="I740" i="2" s="1"/>
  <c r="D740" i="2"/>
  <c r="H740" i="2" s="1"/>
  <c r="F748" i="2"/>
  <c r="E748" i="2"/>
  <c r="I748" i="2" s="1"/>
  <c r="D748" i="2"/>
  <c r="H748" i="2" s="1"/>
  <c r="F756" i="2"/>
  <c r="E756" i="2"/>
  <c r="I756" i="2" s="1"/>
  <c r="D756" i="2"/>
  <c r="H756" i="2" s="1"/>
  <c r="F764" i="2"/>
  <c r="E764" i="2"/>
  <c r="I764" i="2" s="1"/>
  <c r="D764" i="2"/>
  <c r="H764" i="2" s="1"/>
  <c r="F772" i="2"/>
  <c r="E772" i="2"/>
  <c r="I772" i="2" s="1"/>
  <c r="D772" i="2"/>
  <c r="H772" i="2" s="1"/>
  <c r="F780" i="2"/>
  <c r="E780" i="2"/>
  <c r="I780" i="2" s="1"/>
  <c r="D780" i="2"/>
  <c r="H780" i="2" s="1"/>
  <c r="F788" i="2"/>
  <c r="E788" i="2"/>
  <c r="I788" i="2" s="1"/>
  <c r="D788" i="2"/>
  <c r="H788" i="2" s="1"/>
  <c r="F796" i="2"/>
  <c r="E796" i="2"/>
  <c r="I796" i="2" s="1"/>
  <c r="D796" i="2"/>
  <c r="H796" i="2" s="1"/>
  <c r="F804" i="2"/>
  <c r="E804" i="2"/>
  <c r="I804" i="2" s="1"/>
  <c r="D804" i="2"/>
  <c r="H804" i="2" s="1"/>
  <c r="F812" i="2"/>
  <c r="E812" i="2"/>
  <c r="I812" i="2" s="1"/>
  <c r="D812" i="2"/>
  <c r="H812" i="2" s="1"/>
  <c r="F820" i="2"/>
  <c r="E820" i="2"/>
  <c r="I820" i="2" s="1"/>
  <c r="D820" i="2"/>
  <c r="H820" i="2" s="1"/>
  <c r="F824" i="2"/>
  <c r="E824" i="2"/>
  <c r="I824" i="2" s="1"/>
  <c r="D824" i="2"/>
  <c r="H824" i="2" s="1"/>
  <c r="F832" i="2"/>
  <c r="E832" i="2"/>
  <c r="I832" i="2" s="1"/>
  <c r="D832" i="2"/>
  <c r="H832" i="2" s="1"/>
  <c r="F840" i="2"/>
  <c r="E840" i="2"/>
  <c r="I840" i="2" s="1"/>
  <c r="D840" i="2"/>
  <c r="H840" i="2" s="1"/>
  <c r="F848" i="2"/>
  <c r="E848" i="2"/>
  <c r="I848" i="2" s="1"/>
  <c r="D848" i="2"/>
  <c r="H848" i="2" s="1"/>
  <c r="F856" i="2"/>
  <c r="E856" i="2"/>
  <c r="I856" i="2" s="1"/>
  <c r="D856" i="2"/>
  <c r="H856" i="2" s="1"/>
  <c r="F864" i="2"/>
  <c r="E864" i="2"/>
  <c r="I864" i="2" s="1"/>
  <c r="D864" i="2"/>
  <c r="H864" i="2" s="1"/>
  <c r="F872" i="2"/>
  <c r="E872" i="2"/>
  <c r="I872" i="2" s="1"/>
  <c r="D872" i="2"/>
  <c r="H872" i="2" s="1"/>
  <c r="F880" i="2"/>
  <c r="E880" i="2"/>
  <c r="I880" i="2" s="1"/>
  <c r="D880" i="2"/>
  <c r="H880" i="2" s="1"/>
  <c r="F888" i="2"/>
  <c r="E888" i="2"/>
  <c r="I888" i="2" s="1"/>
  <c r="D888" i="2"/>
  <c r="H888" i="2" s="1"/>
  <c r="F896" i="2"/>
  <c r="E896" i="2"/>
  <c r="I896" i="2" s="1"/>
  <c r="D896" i="2"/>
  <c r="H896" i="2" s="1"/>
  <c r="E904" i="2"/>
  <c r="I904" i="2" s="1"/>
  <c r="F904" i="2"/>
  <c r="D904" i="2"/>
  <c r="H904" i="2" s="1"/>
  <c r="E912" i="2"/>
  <c r="I912" i="2" s="1"/>
  <c r="F912" i="2"/>
  <c r="D912" i="2"/>
  <c r="H912" i="2" s="1"/>
  <c r="E920" i="2"/>
  <c r="I920" i="2" s="1"/>
  <c r="F920" i="2"/>
  <c r="D920" i="2"/>
  <c r="H920" i="2" s="1"/>
  <c r="E928" i="2"/>
  <c r="I928" i="2" s="1"/>
  <c r="F928" i="2"/>
  <c r="D928" i="2"/>
  <c r="H928" i="2" s="1"/>
  <c r="E936" i="2"/>
  <c r="I936" i="2" s="1"/>
  <c r="F936" i="2"/>
  <c r="D936" i="2"/>
  <c r="H936" i="2" s="1"/>
  <c r="E944" i="2"/>
  <c r="I944" i="2" s="1"/>
  <c r="F944" i="2"/>
  <c r="D944" i="2"/>
  <c r="H944" i="2" s="1"/>
  <c r="E952" i="2"/>
  <c r="I952" i="2" s="1"/>
  <c r="F952" i="2"/>
  <c r="D952" i="2"/>
  <c r="H952" i="2" s="1"/>
  <c r="E960" i="2"/>
  <c r="I960" i="2" s="1"/>
  <c r="F960" i="2"/>
  <c r="D960" i="2"/>
  <c r="H960" i="2" s="1"/>
  <c r="E968" i="2"/>
  <c r="I968" i="2" s="1"/>
  <c r="F968" i="2"/>
  <c r="D968" i="2"/>
  <c r="H968" i="2" s="1"/>
  <c r="E976" i="2"/>
  <c r="I976" i="2" s="1"/>
  <c r="F976" i="2"/>
  <c r="D976" i="2"/>
  <c r="H976" i="2" s="1"/>
  <c r="E984" i="2"/>
  <c r="I984" i="2" s="1"/>
  <c r="F984" i="2"/>
  <c r="D984" i="2"/>
  <c r="H984" i="2" s="1"/>
  <c r="E1008" i="2"/>
  <c r="I1008" i="2" s="1"/>
  <c r="F1008" i="2"/>
  <c r="D1008" i="2"/>
  <c r="H1008" i="2" s="1"/>
  <c r="F17" i="2"/>
  <c r="I17" i="2"/>
  <c r="F25" i="2"/>
  <c r="I25" i="2"/>
  <c r="F18" i="2"/>
  <c r="I18" i="2"/>
  <c r="F22" i="2"/>
  <c r="I22" i="2"/>
  <c r="F26" i="2"/>
  <c r="I26" i="2"/>
  <c r="H26" i="2"/>
  <c r="F30" i="2"/>
  <c r="I30" i="2"/>
  <c r="H30" i="2"/>
  <c r="F34" i="2"/>
  <c r="I34" i="2"/>
  <c r="H34" i="2"/>
  <c r="F38" i="2"/>
  <c r="I38" i="2"/>
  <c r="H38" i="2"/>
  <c r="F42" i="2"/>
  <c r="I42" i="2"/>
  <c r="H42" i="2"/>
  <c r="I46" i="2"/>
  <c r="F46" i="2"/>
  <c r="H46" i="2"/>
  <c r="I50" i="2"/>
  <c r="F50" i="2"/>
  <c r="H50" i="2"/>
  <c r="I54" i="2"/>
  <c r="F54" i="2"/>
  <c r="H54" i="2"/>
  <c r="F58" i="2"/>
  <c r="I58" i="2"/>
  <c r="H58" i="2"/>
  <c r="F62" i="2"/>
  <c r="I62" i="2"/>
  <c r="H62" i="2"/>
  <c r="I66" i="2"/>
  <c r="F66" i="2"/>
  <c r="H66" i="2"/>
  <c r="F70" i="2"/>
  <c r="I70" i="2"/>
  <c r="H70" i="2"/>
  <c r="I74" i="2"/>
  <c r="F74" i="2"/>
  <c r="H74" i="2"/>
  <c r="F78" i="2"/>
  <c r="I78" i="2"/>
  <c r="H78" i="2"/>
  <c r="I82" i="2"/>
  <c r="F82" i="2"/>
  <c r="H82" i="2"/>
  <c r="F86" i="2"/>
  <c r="I86" i="2"/>
  <c r="H86" i="2"/>
  <c r="I90" i="2"/>
  <c r="F90" i="2"/>
  <c r="H90" i="2"/>
  <c r="F94" i="2"/>
  <c r="I94" i="2"/>
  <c r="H94" i="2"/>
  <c r="I98" i="2"/>
  <c r="F98" i="2"/>
  <c r="H98" i="2"/>
  <c r="F102" i="2"/>
  <c r="I102" i="2"/>
  <c r="H102" i="2"/>
  <c r="I106" i="2"/>
  <c r="F106" i="2"/>
  <c r="H106" i="2"/>
  <c r="I110" i="2"/>
  <c r="F110" i="2"/>
  <c r="H110" i="2"/>
  <c r="F114" i="2"/>
  <c r="I114" i="2"/>
  <c r="H114" i="2"/>
  <c r="E118" i="2"/>
  <c r="I118" i="2" s="1"/>
  <c r="F118" i="2"/>
  <c r="D118" i="2"/>
  <c r="H118" i="2" s="1"/>
  <c r="F122" i="2"/>
  <c r="E122" i="2"/>
  <c r="I122" i="2" s="1"/>
  <c r="D122" i="2"/>
  <c r="H122" i="2" s="1"/>
  <c r="E126" i="2"/>
  <c r="I126" i="2" s="1"/>
  <c r="F126" i="2"/>
  <c r="D126" i="2"/>
  <c r="H126" i="2" s="1"/>
  <c r="F130" i="2"/>
  <c r="E130" i="2"/>
  <c r="I130" i="2" s="1"/>
  <c r="D130" i="2"/>
  <c r="H130" i="2" s="1"/>
  <c r="E134" i="2"/>
  <c r="I134" i="2" s="1"/>
  <c r="F134" i="2"/>
  <c r="D134" i="2"/>
  <c r="H134" i="2" s="1"/>
  <c r="F138" i="2"/>
  <c r="E138" i="2"/>
  <c r="I138" i="2" s="1"/>
  <c r="D138" i="2"/>
  <c r="H138" i="2" s="1"/>
  <c r="E142" i="2"/>
  <c r="I142" i="2" s="1"/>
  <c r="F142" i="2"/>
  <c r="D142" i="2"/>
  <c r="H142" i="2" s="1"/>
  <c r="E146" i="2"/>
  <c r="I146" i="2" s="1"/>
  <c r="F146" i="2"/>
  <c r="D146" i="2"/>
  <c r="H146" i="2" s="1"/>
  <c r="F150" i="2"/>
  <c r="E150" i="2"/>
  <c r="I150" i="2" s="1"/>
  <c r="D150" i="2"/>
  <c r="H150" i="2" s="1"/>
  <c r="E154" i="2"/>
  <c r="I154" i="2" s="1"/>
  <c r="F154" i="2"/>
  <c r="D154" i="2"/>
  <c r="H154" i="2" s="1"/>
  <c r="F158" i="2"/>
  <c r="E158" i="2"/>
  <c r="I158" i="2" s="1"/>
  <c r="D158" i="2"/>
  <c r="H158" i="2" s="1"/>
  <c r="E162" i="2"/>
  <c r="I162" i="2" s="1"/>
  <c r="F162" i="2"/>
  <c r="D162" i="2"/>
  <c r="H162" i="2" s="1"/>
  <c r="E166" i="2"/>
  <c r="I166" i="2" s="1"/>
  <c r="F166" i="2"/>
  <c r="D166" i="2"/>
  <c r="H166" i="2" s="1"/>
  <c r="F170" i="2"/>
  <c r="E170" i="2"/>
  <c r="I170" i="2" s="1"/>
  <c r="D170" i="2"/>
  <c r="H170" i="2" s="1"/>
  <c r="E174" i="2"/>
  <c r="I174" i="2" s="1"/>
  <c r="F174" i="2"/>
  <c r="D174" i="2"/>
  <c r="H174" i="2" s="1"/>
  <c r="F178" i="2"/>
  <c r="E178" i="2"/>
  <c r="I178" i="2" s="1"/>
  <c r="D178" i="2"/>
  <c r="H178" i="2" s="1"/>
  <c r="F182" i="2"/>
  <c r="E182" i="2"/>
  <c r="I182" i="2" s="1"/>
  <c r="D182" i="2"/>
  <c r="H182" i="2" s="1"/>
  <c r="E186" i="2"/>
  <c r="I186" i="2" s="1"/>
  <c r="F186" i="2"/>
  <c r="D186" i="2"/>
  <c r="H186" i="2" s="1"/>
  <c r="F190" i="2"/>
  <c r="E190" i="2"/>
  <c r="I190" i="2" s="1"/>
  <c r="D190" i="2"/>
  <c r="H190" i="2" s="1"/>
  <c r="E194" i="2"/>
  <c r="I194" i="2" s="1"/>
  <c r="F194" i="2"/>
  <c r="D194" i="2"/>
  <c r="H194" i="2" s="1"/>
  <c r="F198" i="2"/>
  <c r="E198" i="2"/>
  <c r="I198" i="2" s="1"/>
  <c r="D198" i="2"/>
  <c r="H198" i="2" s="1"/>
  <c r="E202" i="2"/>
  <c r="I202" i="2" s="1"/>
  <c r="F202" i="2"/>
  <c r="D202" i="2"/>
  <c r="H202" i="2" s="1"/>
  <c r="F206" i="2"/>
  <c r="E206" i="2"/>
  <c r="I206" i="2" s="1"/>
  <c r="D206" i="2"/>
  <c r="H206" i="2" s="1"/>
  <c r="E210" i="2"/>
  <c r="I210" i="2" s="1"/>
  <c r="F210" i="2"/>
  <c r="D210" i="2"/>
  <c r="H210" i="2" s="1"/>
  <c r="F214" i="2"/>
  <c r="E214" i="2"/>
  <c r="I214" i="2" s="1"/>
  <c r="D214" i="2"/>
  <c r="H214" i="2" s="1"/>
  <c r="E218" i="2"/>
  <c r="I218" i="2" s="1"/>
  <c r="F218" i="2"/>
  <c r="D218" i="2"/>
  <c r="H218" i="2" s="1"/>
  <c r="E222" i="2"/>
  <c r="I222" i="2" s="1"/>
  <c r="F222" i="2"/>
  <c r="D222" i="2"/>
  <c r="H222" i="2" s="1"/>
  <c r="F226" i="2"/>
  <c r="E226" i="2"/>
  <c r="I226" i="2" s="1"/>
  <c r="D226" i="2"/>
  <c r="H226" i="2" s="1"/>
  <c r="E230" i="2"/>
  <c r="I230" i="2" s="1"/>
  <c r="F230" i="2"/>
  <c r="D230" i="2"/>
  <c r="H230" i="2" s="1"/>
  <c r="F234" i="2"/>
  <c r="E234" i="2"/>
  <c r="I234" i="2" s="1"/>
  <c r="D234" i="2"/>
  <c r="H234" i="2" s="1"/>
  <c r="E238" i="2"/>
  <c r="I238" i="2" s="1"/>
  <c r="F238" i="2"/>
  <c r="D238" i="2"/>
  <c r="H238" i="2" s="1"/>
  <c r="F242" i="2"/>
  <c r="E242" i="2"/>
  <c r="I242" i="2" s="1"/>
  <c r="D242" i="2"/>
  <c r="H242" i="2" s="1"/>
  <c r="E246" i="2"/>
  <c r="I246" i="2" s="1"/>
  <c r="F246" i="2"/>
  <c r="D246" i="2"/>
  <c r="H246" i="2" s="1"/>
  <c r="F250" i="2"/>
  <c r="E250" i="2"/>
  <c r="I250" i="2" s="1"/>
  <c r="D250" i="2"/>
  <c r="H250" i="2" s="1"/>
  <c r="E254" i="2"/>
  <c r="I254" i="2" s="1"/>
  <c r="F254" i="2"/>
  <c r="D254" i="2"/>
  <c r="H254" i="2" s="1"/>
  <c r="F258" i="2"/>
  <c r="E258" i="2"/>
  <c r="I258" i="2" s="1"/>
  <c r="D258" i="2"/>
  <c r="H258" i="2" s="1"/>
  <c r="E262" i="2"/>
  <c r="I262" i="2" s="1"/>
  <c r="F262" i="2"/>
  <c r="D262" i="2"/>
  <c r="H262" i="2" s="1"/>
  <c r="F266" i="2"/>
  <c r="E266" i="2"/>
  <c r="I266" i="2" s="1"/>
  <c r="D266" i="2"/>
  <c r="H266" i="2" s="1"/>
  <c r="E270" i="2"/>
  <c r="I270" i="2" s="1"/>
  <c r="F270" i="2"/>
  <c r="D270" i="2"/>
  <c r="H270" i="2" s="1"/>
  <c r="F274" i="2"/>
  <c r="E274" i="2"/>
  <c r="I274" i="2" s="1"/>
  <c r="D274" i="2"/>
  <c r="H274" i="2" s="1"/>
  <c r="E278" i="2"/>
  <c r="I278" i="2" s="1"/>
  <c r="F278" i="2"/>
  <c r="D278" i="2"/>
  <c r="H278" i="2" s="1"/>
  <c r="F282" i="2"/>
  <c r="E282" i="2"/>
  <c r="I282" i="2" s="1"/>
  <c r="D282" i="2"/>
  <c r="H282" i="2" s="1"/>
  <c r="E286" i="2"/>
  <c r="I286" i="2" s="1"/>
  <c r="F286" i="2"/>
  <c r="D286" i="2"/>
  <c r="H286" i="2" s="1"/>
  <c r="F290" i="2"/>
  <c r="E290" i="2"/>
  <c r="I290" i="2" s="1"/>
  <c r="D290" i="2"/>
  <c r="H290" i="2" s="1"/>
  <c r="E294" i="2"/>
  <c r="I294" i="2" s="1"/>
  <c r="F294" i="2"/>
  <c r="D294" i="2"/>
  <c r="H294" i="2" s="1"/>
  <c r="F298" i="2"/>
  <c r="E298" i="2"/>
  <c r="I298" i="2" s="1"/>
  <c r="D298" i="2"/>
  <c r="H298" i="2" s="1"/>
  <c r="E302" i="2"/>
  <c r="I302" i="2" s="1"/>
  <c r="F302" i="2"/>
  <c r="D302" i="2"/>
  <c r="H302" i="2" s="1"/>
  <c r="F306" i="2"/>
  <c r="E306" i="2"/>
  <c r="I306" i="2" s="1"/>
  <c r="D306" i="2"/>
  <c r="H306" i="2" s="1"/>
  <c r="E310" i="2"/>
  <c r="I310" i="2" s="1"/>
  <c r="F310" i="2"/>
  <c r="D310" i="2"/>
  <c r="H310" i="2" s="1"/>
  <c r="E314" i="2"/>
  <c r="I314" i="2" s="1"/>
  <c r="F314" i="2"/>
  <c r="D314" i="2"/>
  <c r="H314" i="2" s="1"/>
  <c r="E318" i="2"/>
  <c r="I318" i="2" s="1"/>
  <c r="F318" i="2"/>
  <c r="D318" i="2"/>
  <c r="H318" i="2" s="1"/>
  <c r="E322" i="2"/>
  <c r="I322" i="2" s="1"/>
  <c r="F322" i="2"/>
  <c r="D322" i="2"/>
  <c r="H322" i="2" s="1"/>
  <c r="E326" i="2"/>
  <c r="I326" i="2" s="1"/>
  <c r="F326" i="2"/>
  <c r="D326" i="2"/>
  <c r="H326" i="2" s="1"/>
  <c r="E330" i="2"/>
  <c r="I330" i="2" s="1"/>
  <c r="F330" i="2"/>
  <c r="D330" i="2"/>
  <c r="H330" i="2" s="1"/>
  <c r="E334" i="2"/>
  <c r="I334" i="2" s="1"/>
  <c r="D334" i="2"/>
  <c r="H334" i="2" s="1"/>
  <c r="F334" i="2"/>
  <c r="E338" i="2"/>
  <c r="I338" i="2" s="1"/>
  <c r="D338" i="2"/>
  <c r="H338" i="2" s="1"/>
  <c r="F338" i="2"/>
  <c r="E342" i="2"/>
  <c r="I342" i="2" s="1"/>
  <c r="D342" i="2"/>
  <c r="H342" i="2" s="1"/>
  <c r="F342" i="2"/>
  <c r="E346" i="2"/>
  <c r="I346" i="2" s="1"/>
  <c r="D346" i="2"/>
  <c r="H346" i="2" s="1"/>
  <c r="F346" i="2"/>
  <c r="E350" i="2"/>
  <c r="I350" i="2" s="1"/>
  <c r="D350" i="2"/>
  <c r="H350" i="2" s="1"/>
  <c r="F350" i="2"/>
  <c r="E354" i="2"/>
  <c r="I354" i="2" s="1"/>
  <c r="D354" i="2"/>
  <c r="H354" i="2" s="1"/>
  <c r="F354" i="2"/>
  <c r="E358" i="2"/>
  <c r="I358" i="2" s="1"/>
  <c r="D358" i="2"/>
  <c r="H358" i="2" s="1"/>
  <c r="F358" i="2"/>
  <c r="E362" i="2"/>
  <c r="I362" i="2" s="1"/>
  <c r="D362" i="2"/>
  <c r="H362" i="2" s="1"/>
  <c r="F362" i="2"/>
  <c r="E366" i="2"/>
  <c r="I366" i="2" s="1"/>
  <c r="D366" i="2"/>
  <c r="H366" i="2" s="1"/>
  <c r="F366" i="2"/>
  <c r="E370" i="2"/>
  <c r="I370" i="2" s="1"/>
  <c r="D370" i="2"/>
  <c r="H370" i="2" s="1"/>
  <c r="F370" i="2"/>
  <c r="E374" i="2"/>
  <c r="I374" i="2" s="1"/>
  <c r="D374" i="2"/>
  <c r="H374" i="2" s="1"/>
  <c r="F374" i="2"/>
  <c r="E378" i="2"/>
  <c r="I378" i="2" s="1"/>
  <c r="D378" i="2"/>
  <c r="H378" i="2" s="1"/>
  <c r="F378" i="2"/>
  <c r="E382" i="2"/>
  <c r="I382" i="2" s="1"/>
  <c r="D382" i="2"/>
  <c r="H382" i="2" s="1"/>
  <c r="F382" i="2"/>
  <c r="E386" i="2"/>
  <c r="I386" i="2" s="1"/>
  <c r="D386" i="2"/>
  <c r="H386" i="2" s="1"/>
  <c r="F386" i="2"/>
  <c r="E390" i="2"/>
  <c r="I390" i="2" s="1"/>
  <c r="D390" i="2"/>
  <c r="H390" i="2" s="1"/>
  <c r="F390" i="2"/>
  <c r="E394" i="2"/>
  <c r="I394" i="2" s="1"/>
  <c r="D394" i="2"/>
  <c r="H394" i="2" s="1"/>
  <c r="F394" i="2"/>
  <c r="E398" i="2"/>
  <c r="I398" i="2" s="1"/>
  <c r="D398" i="2"/>
  <c r="H398" i="2" s="1"/>
  <c r="F398" i="2"/>
  <c r="E402" i="2"/>
  <c r="I402" i="2" s="1"/>
  <c r="D402" i="2"/>
  <c r="H402" i="2" s="1"/>
  <c r="F402" i="2"/>
  <c r="E406" i="2"/>
  <c r="I406" i="2" s="1"/>
  <c r="D406" i="2"/>
  <c r="H406" i="2" s="1"/>
  <c r="F406" i="2"/>
  <c r="E410" i="2"/>
  <c r="I410" i="2" s="1"/>
  <c r="D410" i="2"/>
  <c r="H410" i="2" s="1"/>
  <c r="F410" i="2"/>
  <c r="E414" i="2"/>
  <c r="I414" i="2" s="1"/>
  <c r="D414" i="2"/>
  <c r="H414" i="2" s="1"/>
  <c r="F414" i="2"/>
  <c r="E418" i="2"/>
  <c r="I418" i="2" s="1"/>
  <c r="D418" i="2"/>
  <c r="H418" i="2" s="1"/>
  <c r="F418" i="2"/>
  <c r="E422" i="2"/>
  <c r="I422" i="2" s="1"/>
  <c r="D422" i="2"/>
  <c r="H422" i="2" s="1"/>
  <c r="F422" i="2"/>
  <c r="E426" i="2"/>
  <c r="I426" i="2" s="1"/>
  <c r="D426" i="2"/>
  <c r="H426" i="2" s="1"/>
  <c r="F426" i="2"/>
  <c r="E430" i="2"/>
  <c r="I430" i="2" s="1"/>
  <c r="D430" i="2"/>
  <c r="H430" i="2" s="1"/>
  <c r="F430" i="2"/>
  <c r="E434" i="2"/>
  <c r="I434" i="2" s="1"/>
  <c r="D434" i="2"/>
  <c r="H434" i="2" s="1"/>
  <c r="F434" i="2"/>
  <c r="E438" i="2"/>
  <c r="I438" i="2" s="1"/>
  <c r="D438" i="2"/>
  <c r="H438" i="2" s="1"/>
  <c r="F438" i="2"/>
  <c r="E442" i="2"/>
  <c r="I442" i="2" s="1"/>
  <c r="D442" i="2"/>
  <c r="H442" i="2" s="1"/>
  <c r="F442" i="2"/>
  <c r="E446" i="2"/>
  <c r="I446" i="2" s="1"/>
  <c r="D446" i="2"/>
  <c r="H446" i="2" s="1"/>
  <c r="F446" i="2"/>
  <c r="E450" i="2"/>
  <c r="I450" i="2" s="1"/>
  <c r="D450" i="2"/>
  <c r="H450" i="2" s="1"/>
  <c r="F450" i="2"/>
  <c r="E454" i="2"/>
  <c r="I454" i="2" s="1"/>
  <c r="D454" i="2"/>
  <c r="H454" i="2" s="1"/>
  <c r="F454" i="2"/>
  <c r="E458" i="2"/>
  <c r="I458" i="2" s="1"/>
  <c r="D458" i="2"/>
  <c r="H458" i="2" s="1"/>
  <c r="F458" i="2"/>
  <c r="E462" i="2"/>
  <c r="I462" i="2" s="1"/>
  <c r="D462" i="2"/>
  <c r="H462" i="2" s="1"/>
  <c r="F462" i="2"/>
  <c r="E466" i="2"/>
  <c r="I466" i="2" s="1"/>
  <c r="D466" i="2"/>
  <c r="H466" i="2" s="1"/>
  <c r="F466" i="2"/>
  <c r="E470" i="2"/>
  <c r="I470" i="2" s="1"/>
  <c r="D470" i="2"/>
  <c r="H470" i="2" s="1"/>
  <c r="F470" i="2"/>
  <c r="E474" i="2"/>
  <c r="I474" i="2" s="1"/>
  <c r="D474" i="2"/>
  <c r="H474" i="2" s="1"/>
  <c r="F474" i="2"/>
  <c r="E478" i="2"/>
  <c r="I478" i="2" s="1"/>
  <c r="D478" i="2"/>
  <c r="H478" i="2" s="1"/>
  <c r="F478" i="2"/>
  <c r="E482" i="2"/>
  <c r="I482" i="2" s="1"/>
  <c r="D482" i="2"/>
  <c r="H482" i="2" s="1"/>
  <c r="F482" i="2"/>
  <c r="E486" i="2"/>
  <c r="I486" i="2" s="1"/>
  <c r="D486" i="2"/>
  <c r="H486" i="2" s="1"/>
  <c r="F486" i="2"/>
  <c r="E490" i="2"/>
  <c r="I490" i="2" s="1"/>
  <c r="D490" i="2"/>
  <c r="H490" i="2" s="1"/>
  <c r="F490" i="2"/>
  <c r="E494" i="2"/>
  <c r="I494" i="2" s="1"/>
  <c r="D494" i="2"/>
  <c r="H494" i="2" s="1"/>
  <c r="F494" i="2"/>
  <c r="E498" i="2"/>
  <c r="I498" i="2" s="1"/>
  <c r="D498" i="2"/>
  <c r="H498" i="2" s="1"/>
  <c r="F498" i="2"/>
  <c r="E502" i="2"/>
  <c r="I502" i="2" s="1"/>
  <c r="D502" i="2"/>
  <c r="H502" i="2" s="1"/>
  <c r="F502" i="2"/>
  <c r="E506" i="2"/>
  <c r="I506" i="2" s="1"/>
  <c r="D506" i="2"/>
  <c r="H506" i="2" s="1"/>
  <c r="F506" i="2"/>
  <c r="E510" i="2"/>
  <c r="I510" i="2" s="1"/>
  <c r="D510" i="2"/>
  <c r="H510" i="2" s="1"/>
  <c r="F510" i="2"/>
  <c r="E514" i="2"/>
  <c r="I514" i="2" s="1"/>
  <c r="D514" i="2"/>
  <c r="H514" i="2" s="1"/>
  <c r="F514" i="2"/>
  <c r="E518" i="2"/>
  <c r="I518" i="2" s="1"/>
  <c r="D518" i="2"/>
  <c r="H518" i="2" s="1"/>
  <c r="F518" i="2"/>
  <c r="E522" i="2"/>
  <c r="I522" i="2" s="1"/>
  <c r="D522" i="2"/>
  <c r="H522" i="2" s="1"/>
  <c r="F522" i="2"/>
  <c r="E526" i="2"/>
  <c r="I526" i="2" s="1"/>
  <c r="D526" i="2"/>
  <c r="H526" i="2" s="1"/>
  <c r="F526" i="2"/>
  <c r="E530" i="2"/>
  <c r="I530" i="2" s="1"/>
  <c r="D530" i="2"/>
  <c r="H530" i="2" s="1"/>
  <c r="F530" i="2"/>
  <c r="E534" i="2"/>
  <c r="I534" i="2" s="1"/>
  <c r="D534" i="2"/>
  <c r="H534" i="2" s="1"/>
  <c r="F534" i="2"/>
  <c r="E538" i="2"/>
  <c r="I538" i="2" s="1"/>
  <c r="D538" i="2"/>
  <c r="H538" i="2" s="1"/>
  <c r="F538" i="2"/>
  <c r="E542" i="2"/>
  <c r="I542" i="2" s="1"/>
  <c r="D542" i="2"/>
  <c r="H542" i="2" s="1"/>
  <c r="F542" i="2"/>
  <c r="E546" i="2"/>
  <c r="I546" i="2" s="1"/>
  <c r="D546" i="2"/>
  <c r="H546" i="2" s="1"/>
  <c r="F546" i="2"/>
  <c r="E550" i="2"/>
  <c r="I550" i="2" s="1"/>
  <c r="D550" i="2"/>
  <c r="H550" i="2" s="1"/>
  <c r="F550" i="2"/>
  <c r="E554" i="2"/>
  <c r="I554" i="2" s="1"/>
  <c r="D554" i="2"/>
  <c r="H554" i="2" s="1"/>
  <c r="F554" i="2"/>
  <c r="E558" i="2"/>
  <c r="I558" i="2" s="1"/>
  <c r="D558" i="2"/>
  <c r="H558" i="2" s="1"/>
  <c r="F558" i="2"/>
  <c r="E562" i="2"/>
  <c r="I562" i="2" s="1"/>
  <c r="D562" i="2"/>
  <c r="H562" i="2" s="1"/>
  <c r="F562" i="2"/>
  <c r="E566" i="2"/>
  <c r="I566" i="2" s="1"/>
  <c r="D566" i="2"/>
  <c r="H566" i="2" s="1"/>
  <c r="F566" i="2"/>
  <c r="E570" i="2"/>
  <c r="I570" i="2" s="1"/>
  <c r="D570" i="2"/>
  <c r="H570" i="2" s="1"/>
  <c r="F570" i="2"/>
  <c r="E574" i="2"/>
  <c r="I574" i="2" s="1"/>
  <c r="D574" i="2"/>
  <c r="H574" i="2" s="1"/>
  <c r="F574" i="2"/>
  <c r="E578" i="2"/>
  <c r="I578" i="2" s="1"/>
  <c r="D578" i="2"/>
  <c r="H578" i="2" s="1"/>
  <c r="F578" i="2"/>
  <c r="E582" i="2"/>
  <c r="I582" i="2" s="1"/>
  <c r="D582" i="2"/>
  <c r="H582" i="2" s="1"/>
  <c r="F582" i="2"/>
  <c r="E586" i="2"/>
  <c r="I586" i="2" s="1"/>
  <c r="D586" i="2"/>
  <c r="H586" i="2" s="1"/>
  <c r="F586" i="2"/>
  <c r="E590" i="2"/>
  <c r="I590" i="2" s="1"/>
  <c r="D590" i="2"/>
  <c r="H590" i="2" s="1"/>
  <c r="F590" i="2"/>
  <c r="E594" i="2"/>
  <c r="I594" i="2" s="1"/>
  <c r="D594" i="2"/>
  <c r="H594" i="2" s="1"/>
  <c r="F594" i="2"/>
  <c r="E598" i="2"/>
  <c r="I598" i="2" s="1"/>
  <c r="D598" i="2"/>
  <c r="H598" i="2" s="1"/>
  <c r="F598" i="2"/>
  <c r="E602" i="2"/>
  <c r="I602" i="2" s="1"/>
  <c r="D602" i="2"/>
  <c r="H602" i="2" s="1"/>
  <c r="F602" i="2"/>
  <c r="E606" i="2"/>
  <c r="I606" i="2" s="1"/>
  <c r="D606" i="2"/>
  <c r="H606" i="2" s="1"/>
  <c r="F606" i="2"/>
  <c r="E610" i="2"/>
  <c r="I610" i="2" s="1"/>
  <c r="D610" i="2"/>
  <c r="H610" i="2" s="1"/>
  <c r="F610" i="2"/>
  <c r="E614" i="2"/>
  <c r="I614" i="2" s="1"/>
  <c r="D614" i="2"/>
  <c r="H614" i="2" s="1"/>
  <c r="F614" i="2"/>
  <c r="E618" i="2"/>
  <c r="I618" i="2" s="1"/>
  <c r="D618" i="2"/>
  <c r="H618" i="2" s="1"/>
  <c r="F618" i="2"/>
  <c r="E622" i="2"/>
  <c r="I622" i="2" s="1"/>
  <c r="D622" i="2"/>
  <c r="H622" i="2" s="1"/>
  <c r="F622" i="2"/>
  <c r="E626" i="2"/>
  <c r="I626" i="2" s="1"/>
  <c r="D626" i="2"/>
  <c r="H626" i="2" s="1"/>
  <c r="F626" i="2"/>
  <c r="E630" i="2"/>
  <c r="I630" i="2" s="1"/>
  <c r="D630" i="2"/>
  <c r="H630" i="2" s="1"/>
  <c r="F630" i="2"/>
  <c r="E634" i="2"/>
  <c r="I634" i="2" s="1"/>
  <c r="D634" i="2"/>
  <c r="H634" i="2" s="1"/>
  <c r="F634" i="2"/>
  <c r="E638" i="2"/>
  <c r="I638" i="2" s="1"/>
  <c r="D638" i="2"/>
  <c r="H638" i="2" s="1"/>
  <c r="F638" i="2"/>
  <c r="E642" i="2"/>
  <c r="I642" i="2" s="1"/>
  <c r="D642" i="2"/>
  <c r="H642" i="2" s="1"/>
  <c r="F642" i="2"/>
  <c r="E646" i="2"/>
  <c r="I646" i="2" s="1"/>
  <c r="D646" i="2"/>
  <c r="H646" i="2" s="1"/>
  <c r="F646" i="2"/>
  <c r="E650" i="2"/>
  <c r="I650" i="2" s="1"/>
  <c r="D650" i="2"/>
  <c r="H650" i="2" s="1"/>
  <c r="F650" i="2"/>
  <c r="E654" i="2"/>
  <c r="I654" i="2" s="1"/>
  <c r="D654" i="2"/>
  <c r="H654" i="2" s="1"/>
  <c r="F654" i="2"/>
  <c r="E658" i="2"/>
  <c r="I658" i="2" s="1"/>
  <c r="D658" i="2"/>
  <c r="H658" i="2" s="1"/>
  <c r="F658" i="2"/>
  <c r="E662" i="2"/>
  <c r="I662" i="2" s="1"/>
  <c r="D662" i="2"/>
  <c r="H662" i="2" s="1"/>
  <c r="F662" i="2"/>
  <c r="E666" i="2"/>
  <c r="I666" i="2" s="1"/>
  <c r="D666" i="2"/>
  <c r="H666" i="2" s="1"/>
  <c r="F666" i="2"/>
  <c r="E670" i="2"/>
  <c r="I670" i="2" s="1"/>
  <c r="D670" i="2"/>
  <c r="H670" i="2" s="1"/>
  <c r="F670" i="2"/>
  <c r="E674" i="2"/>
  <c r="I674" i="2" s="1"/>
  <c r="D674" i="2"/>
  <c r="H674" i="2" s="1"/>
  <c r="F674" i="2"/>
  <c r="E678" i="2"/>
  <c r="I678" i="2" s="1"/>
  <c r="D678" i="2"/>
  <c r="H678" i="2" s="1"/>
  <c r="F678" i="2"/>
  <c r="E682" i="2"/>
  <c r="I682" i="2" s="1"/>
  <c r="D682" i="2"/>
  <c r="H682" i="2" s="1"/>
  <c r="F682" i="2"/>
  <c r="E686" i="2"/>
  <c r="I686" i="2" s="1"/>
  <c r="D686" i="2"/>
  <c r="H686" i="2" s="1"/>
  <c r="F686" i="2"/>
  <c r="E690" i="2"/>
  <c r="I690" i="2" s="1"/>
  <c r="D690" i="2"/>
  <c r="H690" i="2" s="1"/>
  <c r="F690" i="2"/>
  <c r="E694" i="2"/>
  <c r="I694" i="2" s="1"/>
  <c r="D694" i="2"/>
  <c r="H694" i="2" s="1"/>
  <c r="F694" i="2"/>
  <c r="E698" i="2"/>
  <c r="I698" i="2" s="1"/>
  <c r="D698" i="2"/>
  <c r="H698" i="2" s="1"/>
  <c r="F698" i="2"/>
  <c r="E702" i="2"/>
  <c r="I702" i="2" s="1"/>
  <c r="D702" i="2"/>
  <c r="H702" i="2" s="1"/>
  <c r="F702" i="2"/>
  <c r="E706" i="2"/>
  <c r="I706" i="2" s="1"/>
  <c r="D706" i="2"/>
  <c r="H706" i="2" s="1"/>
  <c r="F706" i="2"/>
  <c r="E710" i="2"/>
  <c r="I710" i="2" s="1"/>
  <c r="D710" i="2"/>
  <c r="H710" i="2" s="1"/>
  <c r="F710" i="2"/>
  <c r="E714" i="2"/>
  <c r="I714" i="2" s="1"/>
  <c r="D714" i="2"/>
  <c r="H714" i="2" s="1"/>
  <c r="F714" i="2"/>
  <c r="E718" i="2"/>
  <c r="I718" i="2" s="1"/>
  <c r="D718" i="2"/>
  <c r="H718" i="2" s="1"/>
  <c r="F718" i="2"/>
  <c r="E722" i="2"/>
  <c r="I722" i="2" s="1"/>
  <c r="D722" i="2"/>
  <c r="H722" i="2" s="1"/>
  <c r="F722" i="2"/>
  <c r="E726" i="2"/>
  <c r="I726" i="2" s="1"/>
  <c r="D726" i="2"/>
  <c r="H726" i="2" s="1"/>
  <c r="F726" i="2"/>
  <c r="E730" i="2"/>
  <c r="I730" i="2" s="1"/>
  <c r="D730" i="2"/>
  <c r="H730" i="2" s="1"/>
  <c r="F730" i="2"/>
  <c r="E734" i="2"/>
  <c r="I734" i="2" s="1"/>
  <c r="D734" i="2"/>
  <c r="H734" i="2" s="1"/>
  <c r="F734" i="2"/>
  <c r="E738" i="2"/>
  <c r="I738" i="2" s="1"/>
  <c r="D738" i="2"/>
  <c r="H738" i="2" s="1"/>
  <c r="F738" i="2"/>
  <c r="E742" i="2"/>
  <c r="I742" i="2" s="1"/>
  <c r="D742" i="2"/>
  <c r="H742" i="2" s="1"/>
  <c r="F742" i="2"/>
  <c r="E746" i="2"/>
  <c r="I746" i="2" s="1"/>
  <c r="D746" i="2"/>
  <c r="H746" i="2" s="1"/>
  <c r="F746" i="2"/>
  <c r="E750" i="2"/>
  <c r="I750" i="2" s="1"/>
  <c r="D750" i="2"/>
  <c r="H750" i="2" s="1"/>
  <c r="F750" i="2"/>
  <c r="E754" i="2"/>
  <c r="I754" i="2" s="1"/>
  <c r="D754" i="2"/>
  <c r="H754" i="2" s="1"/>
  <c r="F754" i="2"/>
  <c r="E758" i="2"/>
  <c r="I758" i="2" s="1"/>
  <c r="D758" i="2"/>
  <c r="H758" i="2" s="1"/>
  <c r="F758" i="2"/>
  <c r="E762" i="2"/>
  <c r="I762" i="2" s="1"/>
  <c r="D762" i="2"/>
  <c r="H762" i="2" s="1"/>
  <c r="F762" i="2"/>
  <c r="E766" i="2"/>
  <c r="I766" i="2" s="1"/>
  <c r="D766" i="2"/>
  <c r="H766" i="2" s="1"/>
  <c r="F766" i="2"/>
  <c r="E770" i="2"/>
  <c r="I770" i="2" s="1"/>
  <c r="D770" i="2"/>
  <c r="H770" i="2" s="1"/>
  <c r="F770" i="2"/>
  <c r="E774" i="2"/>
  <c r="I774" i="2" s="1"/>
  <c r="D774" i="2"/>
  <c r="H774" i="2" s="1"/>
  <c r="F774" i="2"/>
  <c r="E778" i="2"/>
  <c r="I778" i="2" s="1"/>
  <c r="D778" i="2"/>
  <c r="H778" i="2" s="1"/>
  <c r="F778" i="2"/>
  <c r="E782" i="2"/>
  <c r="I782" i="2" s="1"/>
  <c r="D782" i="2"/>
  <c r="H782" i="2" s="1"/>
  <c r="F782" i="2"/>
  <c r="E786" i="2"/>
  <c r="I786" i="2" s="1"/>
  <c r="D786" i="2"/>
  <c r="H786" i="2" s="1"/>
  <c r="F786" i="2"/>
  <c r="E790" i="2"/>
  <c r="I790" i="2" s="1"/>
  <c r="D790" i="2"/>
  <c r="H790" i="2" s="1"/>
  <c r="F790" i="2"/>
  <c r="E794" i="2"/>
  <c r="I794" i="2" s="1"/>
  <c r="D794" i="2"/>
  <c r="H794" i="2" s="1"/>
  <c r="F794" i="2"/>
  <c r="E798" i="2"/>
  <c r="I798" i="2" s="1"/>
  <c r="D798" i="2"/>
  <c r="H798" i="2" s="1"/>
  <c r="F798" i="2"/>
  <c r="E802" i="2"/>
  <c r="I802" i="2" s="1"/>
  <c r="D802" i="2"/>
  <c r="H802" i="2" s="1"/>
  <c r="F802" i="2"/>
  <c r="E806" i="2"/>
  <c r="I806" i="2" s="1"/>
  <c r="D806" i="2"/>
  <c r="H806" i="2" s="1"/>
  <c r="F806" i="2"/>
  <c r="E810" i="2"/>
  <c r="I810" i="2" s="1"/>
  <c r="D810" i="2"/>
  <c r="H810" i="2" s="1"/>
  <c r="F810" i="2"/>
  <c r="E814" i="2"/>
  <c r="I814" i="2" s="1"/>
  <c r="D814" i="2"/>
  <c r="H814" i="2" s="1"/>
  <c r="F814" i="2"/>
  <c r="E818" i="2"/>
  <c r="I818" i="2" s="1"/>
  <c r="D818" i="2"/>
  <c r="H818" i="2" s="1"/>
  <c r="F818" i="2"/>
  <c r="E822" i="2"/>
  <c r="I822" i="2" s="1"/>
  <c r="D822" i="2"/>
  <c r="H822" i="2" s="1"/>
  <c r="F822" i="2"/>
  <c r="E826" i="2"/>
  <c r="I826" i="2" s="1"/>
  <c r="D826" i="2"/>
  <c r="H826" i="2" s="1"/>
  <c r="F826" i="2"/>
  <c r="E830" i="2"/>
  <c r="I830" i="2" s="1"/>
  <c r="D830" i="2"/>
  <c r="H830" i="2" s="1"/>
  <c r="F830" i="2"/>
  <c r="E834" i="2"/>
  <c r="I834" i="2" s="1"/>
  <c r="D834" i="2"/>
  <c r="H834" i="2" s="1"/>
  <c r="F834" i="2"/>
  <c r="E838" i="2"/>
  <c r="I838" i="2" s="1"/>
  <c r="D838" i="2"/>
  <c r="H838" i="2" s="1"/>
  <c r="F838" i="2"/>
  <c r="E842" i="2"/>
  <c r="I842" i="2" s="1"/>
  <c r="D842" i="2"/>
  <c r="H842" i="2" s="1"/>
  <c r="F842" i="2"/>
  <c r="D846" i="2"/>
  <c r="H846" i="2" s="1"/>
  <c r="F846" i="2"/>
  <c r="E846" i="2"/>
  <c r="I846" i="2" s="1"/>
  <c r="D850" i="2"/>
  <c r="H850" i="2" s="1"/>
  <c r="F850" i="2"/>
  <c r="E850" i="2"/>
  <c r="I850" i="2" s="1"/>
  <c r="D854" i="2"/>
  <c r="H854" i="2" s="1"/>
  <c r="F854" i="2"/>
  <c r="E854" i="2"/>
  <c r="I854" i="2" s="1"/>
  <c r="D858" i="2"/>
  <c r="H858" i="2" s="1"/>
  <c r="F858" i="2"/>
  <c r="E858" i="2"/>
  <c r="I858" i="2" s="1"/>
  <c r="D862" i="2"/>
  <c r="H862" i="2" s="1"/>
  <c r="F862" i="2"/>
  <c r="E862" i="2"/>
  <c r="I862" i="2" s="1"/>
  <c r="D866" i="2"/>
  <c r="H866" i="2" s="1"/>
  <c r="F866" i="2"/>
  <c r="E866" i="2"/>
  <c r="I866" i="2" s="1"/>
  <c r="D870" i="2"/>
  <c r="H870" i="2" s="1"/>
  <c r="F870" i="2"/>
  <c r="E870" i="2"/>
  <c r="I870" i="2" s="1"/>
  <c r="D874" i="2"/>
  <c r="H874" i="2" s="1"/>
  <c r="F874" i="2"/>
  <c r="E874" i="2"/>
  <c r="I874" i="2" s="1"/>
  <c r="D878" i="2"/>
  <c r="H878" i="2" s="1"/>
  <c r="F878" i="2"/>
  <c r="E878" i="2"/>
  <c r="I878" i="2" s="1"/>
  <c r="D882" i="2"/>
  <c r="H882" i="2" s="1"/>
  <c r="F882" i="2"/>
  <c r="E882" i="2"/>
  <c r="I882" i="2" s="1"/>
  <c r="D886" i="2"/>
  <c r="H886" i="2" s="1"/>
  <c r="F886" i="2"/>
  <c r="E886" i="2"/>
  <c r="I886" i="2" s="1"/>
  <c r="D890" i="2"/>
  <c r="H890" i="2" s="1"/>
  <c r="F890" i="2"/>
  <c r="E890" i="2"/>
  <c r="I890" i="2" s="1"/>
  <c r="D894" i="2"/>
  <c r="H894" i="2" s="1"/>
  <c r="F894" i="2"/>
  <c r="E894" i="2"/>
  <c r="I894" i="2" s="1"/>
  <c r="D898" i="2"/>
  <c r="H898" i="2" s="1"/>
  <c r="F898" i="2"/>
  <c r="E898" i="2"/>
  <c r="I898" i="2" s="1"/>
  <c r="E902" i="2"/>
  <c r="I902" i="2" s="1"/>
  <c r="D902" i="2"/>
  <c r="H902" i="2" s="1"/>
  <c r="F902" i="2"/>
  <c r="E906" i="2"/>
  <c r="I906" i="2" s="1"/>
  <c r="F906" i="2"/>
  <c r="D906" i="2"/>
  <c r="H906" i="2" s="1"/>
  <c r="E910" i="2"/>
  <c r="I910" i="2" s="1"/>
  <c r="D910" i="2"/>
  <c r="H910" i="2" s="1"/>
  <c r="F910" i="2"/>
  <c r="E914" i="2"/>
  <c r="I914" i="2" s="1"/>
  <c r="F914" i="2"/>
  <c r="D914" i="2"/>
  <c r="H914" i="2" s="1"/>
  <c r="E918" i="2"/>
  <c r="I918" i="2" s="1"/>
  <c r="D918" i="2"/>
  <c r="H918" i="2" s="1"/>
  <c r="F918" i="2"/>
  <c r="E922" i="2"/>
  <c r="I922" i="2" s="1"/>
  <c r="F922" i="2"/>
  <c r="D922" i="2"/>
  <c r="H922" i="2" s="1"/>
  <c r="E926" i="2"/>
  <c r="I926" i="2" s="1"/>
  <c r="D926" i="2"/>
  <c r="H926" i="2" s="1"/>
  <c r="F926" i="2"/>
  <c r="E930" i="2"/>
  <c r="I930" i="2" s="1"/>
  <c r="F930" i="2"/>
  <c r="D930" i="2"/>
  <c r="H930" i="2" s="1"/>
  <c r="E934" i="2"/>
  <c r="I934" i="2" s="1"/>
  <c r="D934" i="2"/>
  <c r="H934" i="2" s="1"/>
  <c r="F934" i="2"/>
  <c r="E938" i="2"/>
  <c r="I938" i="2" s="1"/>
  <c r="F938" i="2"/>
  <c r="D938" i="2"/>
  <c r="H938" i="2" s="1"/>
  <c r="E942" i="2"/>
  <c r="I942" i="2" s="1"/>
  <c r="D942" i="2"/>
  <c r="H942" i="2" s="1"/>
  <c r="F942" i="2"/>
  <c r="E946" i="2"/>
  <c r="I946" i="2" s="1"/>
  <c r="F946" i="2"/>
  <c r="D946" i="2"/>
  <c r="H946" i="2" s="1"/>
  <c r="E950" i="2"/>
  <c r="I950" i="2" s="1"/>
  <c r="D950" i="2"/>
  <c r="H950" i="2" s="1"/>
  <c r="F950" i="2"/>
  <c r="E954" i="2"/>
  <c r="I954" i="2" s="1"/>
  <c r="F954" i="2"/>
  <c r="D954" i="2"/>
  <c r="H954" i="2" s="1"/>
  <c r="E958" i="2"/>
  <c r="I958" i="2" s="1"/>
  <c r="D958" i="2"/>
  <c r="H958" i="2" s="1"/>
  <c r="F958" i="2"/>
  <c r="E962" i="2"/>
  <c r="I962" i="2" s="1"/>
  <c r="F962" i="2"/>
  <c r="D962" i="2"/>
  <c r="H962" i="2" s="1"/>
  <c r="E966" i="2"/>
  <c r="I966" i="2" s="1"/>
  <c r="D966" i="2"/>
  <c r="H966" i="2" s="1"/>
  <c r="F966" i="2"/>
  <c r="E970" i="2"/>
  <c r="I970" i="2" s="1"/>
  <c r="F970" i="2"/>
  <c r="D970" i="2"/>
  <c r="H970" i="2" s="1"/>
  <c r="E974" i="2"/>
  <c r="I974" i="2" s="1"/>
  <c r="D974" i="2"/>
  <c r="H974" i="2" s="1"/>
  <c r="F974" i="2"/>
  <c r="E978" i="2"/>
  <c r="I978" i="2" s="1"/>
  <c r="F978" i="2"/>
  <c r="D978" i="2"/>
  <c r="H978" i="2" s="1"/>
  <c r="E982" i="2"/>
  <c r="I982" i="2" s="1"/>
  <c r="D982" i="2"/>
  <c r="H982" i="2" s="1"/>
  <c r="F982" i="2"/>
  <c r="E986" i="2"/>
  <c r="I986" i="2" s="1"/>
  <c r="F986" i="2"/>
  <c r="D986" i="2"/>
  <c r="H986" i="2" s="1"/>
  <c r="E990" i="2"/>
  <c r="I990" i="2" s="1"/>
  <c r="D990" i="2"/>
  <c r="H990" i="2" s="1"/>
  <c r="F990" i="2"/>
  <c r="E994" i="2"/>
  <c r="I994" i="2" s="1"/>
  <c r="F994" i="2"/>
  <c r="D994" i="2"/>
  <c r="H994" i="2" s="1"/>
  <c r="E998" i="2"/>
  <c r="I998" i="2" s="1"/>
  <c r="D998" i="2"/>
  <c r="H998" i="2" s="1"/>
  <c r="F998" i="2"/>
  <c r="E1002" i="2"/>
  <c r="I1002" i="2" s="1"/>
  <c r="F1002" i="2"/>
  <c r="D1002" i="2"/>
  <c r="H1002" i="2" s="1"/>
  <c r="E1006" i="2"/>
  <c r="I1006" i="2" s="1"/>
  <c r="D1006" i="2"/>
  <c r="H1006" i="2" s="1"/>
  <c r="F1006" i="2"/>
  <c r="E1010" i="2"/>
  <c r="I1010" i="2" s="1"/>
  <c r="F1010" i="2"/>
  <c r="D1010" i="2"/>
  <c r="H1010" i="2" s="1"/>
  <c r="E1014" i="2"/>
  <c r="I1014" i="2" s="1"/>
  <c r="D1014" i="2"/>
  <c r="H1014" i="2" s="1"/>
  <c r="F1014" i="2"/>
</calcChain>
</file>

<file path=xl/sharedStrings.xml><?xml version="1.0" encoding="utf-8"?>
<sst xmlns="http://schemas.openxmlformats.org/spreadsheetml/2006/main" count="530" uniqueCount="320">
  <si>
    <t>NUMBER</t>
  </si>
  <si>
    <t>PERSON</t>
  </si>
  <si>
    <t>ACTION</t>
  </si>
  <si>
    <t>Nadia Comaneci</t>
  </si>
  <si>
    <t>Bill Clinton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</si>
  <si>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</si>
  <si>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</si>
  <si>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</si>
  <si>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</si>
  <si>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</si>
  <si>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</si>
  <si>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</si>
  <si>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</si>
  <si>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</si>
  <si>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</si>
  <si>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Sequence</t>
  </si>
  <si>
    <t>86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</si>
  <si>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</si>
  <si>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</si>
  <si>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</si>
  <si>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</si>
  <si>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</si>
  <si>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</si>
  <si>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</si>
  <si>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</si>
  <si>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</si>
  <si>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</si>
  <si>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</si>
  <si>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</si>
  <si>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</si>
  <si>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</si>
  <si>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</si>
  <si>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</si>
  <si>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</si>
  <si>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</si>
  <si>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</si>
  <si>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</si>
  <si>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</si>
  <si>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</si>
  <si>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</si>
  <si>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</si>
  <si>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</si>
  <si>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</si>
  <si>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</si>
  <si>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</si>
  <si>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</si>
  <si>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</si>
  <si>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</si>
  <si>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</si>
  <si>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</si>
  <si>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</si>
  <si>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</si>
  <si>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</si>
  <si>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</si>
  <si>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</si>
  <si>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</si>
  <si>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</si>
  <si>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</si>
  <si>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</si>
  <si>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</si>
  <si>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</si>
  <si>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</si>
  <si>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</si>
  <si>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</si>
  <si>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</si>
  <si>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</si>
  <si>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</si>
  <si>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</si>
  <si>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</si>
  <si>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</si>
  <si>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</si>
  <si>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</si>
  <si>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</si>
  <si>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</si>
  <si>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</si>
  <si>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</si>
  <si>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</si>
  <si>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</si>
  <si>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</si>
  <si>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</si>
  <si>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</si>
  <si>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</si>
  <si>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</si>
  <si>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</si>
  <si>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</si>
  <si>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</si>
  <si>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</si>
  <si>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</si>
  <si>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</si>
  <si>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</si>
  <si>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</si>
  <si>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</si>
  <si>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</si>
  <si>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</si>
  <si>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</si>
  <si>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</si>
  <si>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</si>
  <si>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</si>
  <si>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</si>
  <si>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</si>
  <si>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</si>
  <si>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</si>
  <si>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</si>
  <si>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</si>
  <si>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</si>
  <si>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</si>
  <si>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Person</t>
  </si>
  <si>
    <t>Action</t>
  </si>
  <si>
    <t>Your number transformed in images:</t>
  </si>
  <si>
    <t>Just type or paste the number to be memorized in the yellow cell below:</t>
  </si>
  <si>
    <t>Chris M Nemo</t>
  </si>
  <si>
    <t>Memory Improvement Writer&amp; Blogger at The Mnemo Bay</t>
  </si>
  <si>
    <t>https://www.udemy.com/user/chris-mnemo/</t>
  </si>
  <si>
    <t>PRACTICE THE PERSON-ACTION  (PA) METHOD</t>
  </si>
  <si>
    <t>Olive Oyl</t>
  </si>
  <si>
    <t>Eating spinach</t>
  </si>
  <si>
    <t>Ossie Ardiles</t>
  </si>
  <si>
    <t>Playing football</t>
  </si>
  <si>
    <t>Otto (von)Bismark</t>
  </si>
  <si>
    <t>Sitting in an army tank</t>
  </si>
  <si>
    <t>Oliver Cromwell</t>
  </si>
  <si>
    <t>Loading musket</t>
  </si>
  <si>
    <t>Otto Dix</t>
  </si>
  <si>
    <t>Painting</t>
  </si>
  <si>
    <t>Old Etoniao</t>
  </si>
  <si>
    <t>Wearing boater</t>
  </si>
  <si>
    <t>Omar Sharif</t>
  </si>
  <si>
    <t>Playing backgammon</t>
  </si>
  <si>
    <t>Organ Grinder</t>
  </si>
  <si>
    <t>Holding monkey</t>
  </si>
  <si>
    <t>Oliver Hardy</t>
  </si>
  <si>
    <t>Swinging plank of wood</t>
  </si>
  <si>
    <t>Oliver North</t>
  </si>
  <si>
    <t>Swearing on oath</t>
  </si>
  <si>
    <t>Aristode Onassis</t>
  </si>
  <si>
    <t>Carrying oil can</t>
  </si>
  <si>
    <t>Arthur Askey</t>
  </si>
  <si>
    <t>Dancing with bees</t>
  </si>
  <si>
    <t>Alastair Burnet</t>
  </si>
  <si>
    <t>Reading news</t>
  </si>
  <si>
    <t>Andy Capp</t>
  </si>
  <si>
    <t>Lighting cigarette</t>
  </si>
  <si>
    <t>Arthur Daley</t>
  </si>
  <si>
    <t>Selling second-hand car</t>
  </si>
  <si>
    <t>Albert Einstein</t>
  </si>
  <si>
    <t>Chalking a blackboard</t>
  </si>
  <si>
    <t>Arthur Scargill</t>
  </si>
  <si>
    <t>Canying sack of coal</t>
  </si>
  <si>
    <t>Alec Guinness</t>
  </si>
  <si>
    <t>Drinking Guinness</t>
  </si>
  <si>
    <t>Adolf Hider</t>
  </si>
  <si>
    <t>Goose-stepping</t>
  </si>
  <si>
    <t>Andrew Neil</t>
  </si>
  <si>
    <t>Reading newspaper</t>
  </si>
  <si>
    <t>Bill Oddie</t>
  </si>
  <si>
    <t>Holding binoculars</t>
  </si>
  <si>
    <t>Bryan Adams</t>
  </si>
  <si>
    <t>Shooting arrow</t>
  </si>
  <si>
    <t>Betty Boothroyd</t>
  </si>
  <si>
    <t>Banging, order!</t>
  </si>
  <si>
    <t>Waving US flag</t>
  </si>
  <si>
    <t>Bernard Davey</t>
  </si>
  <si>
    <t>Pointing at weather map</t>
  </si>
  <si>
    <t>Brian'Epstein</t>
  </si>
  <si>
    <t>Playing records</t>
  </si>
  <si>
    <t>Bram Stoker</t>
  </si>
  <si>
    <t>Driving stake in</t>
  </si>
  <si>
    <t>Bob Geldof</t>
  </si>
  <si>
    <t>Knighting</t>
  </si>
  <si>
    <t>Benny Hill</t>
  </si>
  <si>
    <t>Driving milk float</t>
  </si>
  <si>
    <t>Bany Norman</t>
  </si>
  <si>
    <t>Operating film projector</t>
  </si>
  <si>
    <t>Captain Oates</t>
  </si>
  <si>
    <t>Building snowman</t>
  </si>
  <si>
    <t>Charles Atlas</t>
  </si>
  <si>
    <t>Weight-lifting</t>
  </si>
  <si>
    <t>Cilia Black</t>
  </si>
  <si>
    <t>Blindfolded</t>
  </si>
  <si>
    <t>Charlie Chaplin</t>
  </si>
  <si>
    <t>Bending cane</t>
  </si>
  <si>
    <t>Christopher Dean</t>
  </si>
  <si>
    <t>Ice skating</t>
  </si>
  <si>
    <t xml:space="preserve">Clint Eastwood </t>
  </si>
  <si>
    <t>Lassoing</t>
  </si>
  <si>
    <t>Claudia Schieffer</t>
  </si>
  <si>
    <t>Striding along catwalk</t>
  </si>
  <si>
    <t>Charles de Gaulle</t>
  </si>
  <si>
    <t>Cycling with onions</t>
  </si>
  <si>
    <t xml:space="preserve">Charlton Heston </t>
  </si>
  <si>
    <t>Baptizing</t>
  </si>
  <si>
    <t xml:space="preserve">Christie Nolan </t>
  </si>
  <si>
    <t>Writing</t>
  </si>
  <si>
    <t xml:space="preserve">Dominic O'Brien </t>
  </si>
  <si>
    <t>Playing cards</t>
  </si>
  <si>
    <t>David Attenhorough</t>
  </si>
  <si>
    <t>Crawling in hush</t>
  </si>
  <si>
    <t>David Bowie</t>
  </si>
  <si>
    <t>Putting on make-up</t>
  </si>
  <si>
    <t>David Copperfield</t>
  </si>
  <si>
    <t>Performing magic</t>
  </si>
  <si>
    <t>Dickie Davies</t>
  </si>
  <si>
    <t>Combing hair</t>
  </si>
  <si>
    <t>Duke Ellington</t>
  </si>
  <si>
    <t>Playing piano</t>
  </si>
  <si>
    <t xml:space="preserve">Delia Smith </t>
  </si>
  <si>
    <t>Cooking</t>
  </si>
  <si>
    <t xml:space="preserve">David Gower </t>
  </si>
  <si>
    <t>Playing cricket</t>
  </si>
  <si>
    <t xml:space="preserve">Daryl Hannah </t>
  </si>
  <si>
    <t>Turning into mermaid</t>
  </si>
  <si>
    <t xml:space="preserve">David Niven </t>
  </si>
  <si>
    <t>Percolating coffee</t>
  </si>
  <si>
    <t>Eeyore</t>
  </si>
  <si>
    <t>Chewing thistles</t>
  </si>
  <si>
    <t>Eamon Andrews</t>
  </si>
  <si>
    <t>Presenting red hook</t>
  </si>
  <si>
    <t>Eric Bristow</t>
  </si>
  <si>
    <t>Throwing darts</t>
  </si>
  <si>
    <t>Eric Clapton</t>
  </si>
  <si>
    <t>Playing guitar</t>
  </si>
  <si>
    <t>Eliza Doolittle</t>
  </si>
  <si>
    <t>Selling flowers</t>
  </si>
  <si>
    <t>Eddie 'The Eagle' Edwards</t>
  </si>
  <si>
    <t>Skiing</t>
  </si>
  <si>
    <t>Ebeneezer Scrooge</t>
  </si>
  <si>
    <t>Counting money</t>
  </si>
  <si>
    <t>Elizabeth Goddard</t>
  </si>
  <si>
    <t>Miming</t>
  </si>
  <si>
    <t>Edward Heath</t>
  </si>
  <si>
    <t>Conducting</t>
  </si>
  <si>
    <t>Emperor Nero</t>
  </si>
  <si>
    <t>Giving the thumbs down</t>
  </si>
  <si>
    <t>Steve Ovett</t>
  </si>
  <si>
    <t>Running</t>
  </si>
  <si>
    <t>Susan Anton</t>
  </si>
  <si>
    <t>Diving into water</t>
  </si>
  <si>
    <t>Seve Ballesteros</t>
  </si>
  <si>
    <t>Playing golf</t>
  </si>
  <si>
    <t>Sean Connery</t>
  </si>
  <si>
    <t>Holding gun</t>
  </si>
  <si>
    <t>Sharron Davies</t>
  </si>
  <si>
    <t>Swimming with rubber ring</t>
  </si>
  <si>
    <t>Stefan Edberg</t>
  </si>
  <si>
    <t>Playing tennis</t>
  </si>
  <si>
    <t>Steven Spielberg</t>
  </si>
  <si>
    <t>Pointing with ET</t>
  </si>
  <si>
    <t>Stephane Grappelli</t>
  </si>
  <si>
    <t>Playing violin</t>
  </si>
  <si>
    <t>Sherlock Holmes</t>
  </si>
  <si>
    <t>Smoking pipe, magnify</t>
  </si>
  <si>
    <t>Steve Nallon</t>
  </si>
  <si>
    <t>Wearing blue dress</t>
  </si>
  <si>
    <t>George Orwell</t>
  </si>
  <si>
    <t>In rat cage</t>
  </si>
  <si>
    <t>Gary Armstrong</t>
  </si>
  <si>
    <t>Passing a rugby ball</t>
  </si>
  <si>
    <t>George Bush</t>
  </si>
  <si>
    <t>Fishing</t>
  </si>
  <si>
    <t>Gerry Cottle</t>
  </si>
  <si>
    <t>Swinging on trapeze</t>
  </si>
  <si>
    <t xml:space="preserve">Gerard Depardieu </t>
  </si>
  <si>
    <t>Wielding sword</t>
  </si>
  <si>
    <t xml:space="preserve">Gloria Estefan </t>
  </si>
  <si>
    <t>Singing</t>
  </si>
  <si>
    <t>Graham Souness</t>
  </si>
  <si>
    <t>Operating table</t>
  </si>
  <si>
    <t>Germaine Greer</t>
  </si>
  <si>
    <t>Burning bra</t>
  </si>
  <si>
    <t xml:space="preserve">Gloria Hunniford </t>
  </si>
  <si>
    <t>Interviewing</t>
  </si>
  <si>
    <t>Gamal Nasser</t>
  </si>
  <si>
    <t>Riding camel</t>
  </si>
  <si>
    <t>Hazel O'Connor</t>
  </si>
  <si>
    <t>Breaking glass</t>
  </si>
  <si>
    <t xml:space="preserve">Howard Aiken </t>
  </si>
  <si>
    <t>Operating computer</t>
  </si>
  <si>
    <t>Humphrey Bogart</t>
  </si>
  <si>
    <t>Wearing mac and stetson</t>
  </si>
  <si>
    <t>Henry Cooper</t>
  </si>
  <si>
    <t>Splashing aftershave</t>
  </si>
  <si>
    <t>Humphrey Davey</t>
  </si>
  <si>
    <t>Holding 'Davy' lamp</t>
  </si>
  <si>
    <t>Harry Enfield</t>
  </si>
  <si>
    <t>Wearing diamond sweater</t>
  </si>
  <si>
    <t>Harry Secombe</t>
  </si>
  <si>
    <t>Weighing himself</t>
  </si>
  <si>
    <t xml:space="preserve">Hughie Green </t>
  </si>
  <si>
    <t>Knocking on door</t>
  </si>
  <si>
    <t xml:space="preserve">Hulk Hogan </t>
  </si>
  <si>
    <t>Wrestling</t>
  </si>
  <si>
    <t xml:space="preserve">Horatio Nelson </t>
  </si>
  <si>
    <t>Manning the helm</t>
  </si>
  <si>
    <t xml:space="preserve">Nick Owen </t>
  </si>
  <si>
    <t>Sitting on sofa</t>
  </si>
  <si>
    <t xml:space="preserve">Neil Armstrong </t>
  </si>
  <si>
    <t>Wearing spacesuit</t>
  </si>
  <si>
    <t xml:space="preserve">Nigel Benn </t>
  </si>
  <si>
    <t>Boxing</t>
  </si>
  <si>
    <t>Balancing on beam</t>
  </si>
  <si>
    <t>Neil Diamond</t>
  </si>
  <si>
    <t>Sitting on rocks</t>
  </si>
  <si>
    <t>Noel Edmonds</t>
  </si>
  <si>
    <t>Covered in gunge</t>
  </si>
  <si>
    <t xml:space="preserve">Nigel Short </t>
  </si>
  <si>
    <t>Playing chess</t>
  </si>
  <si>
    <t xml:space="preserve">Nell Gwyn </t>
  </si>
  <si>
    <t>Selling fruit</t>
  </si>
  <si>
    <t>Nigel Havers</t>
  </si>
  <si>
    <t>Leading black horse</t>
  </si>
  <si>
    <t xml:space="preserve">Nanette Newman </t>
  </si>
  <si>
    <t>Washing up</t>
  </si>
  <si>
    <t>Dominic O'Brien- 100 Person-Action List for memorizing numbers</t>
  </si>
  <si>
    <t>You can easily memorize a number up to 4000 digits with this tool!</t>
  </si>
  <si>
    <t>01266846263148594121</t>
  </si>
  <si>
    <t>Write your Person+Action as you exercise</t>
  </si>
  <si>
    <t>Person1</t>
  </si>
  <si>
    <t>Action1</t>
  </si>
  <si>
    <t>Person 2</t>
  </si>
  <si>
    <t>Action2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</si>
</sst>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8"/>
      <color rgb="FF0070C0"/>
      <name val="Calibri Light"/>
      <family val="2"/>
    </font>
    <font>
      <b/>
      <sz val="11"/>
      <color theme="1"/>
      <name val="Arial"/>
      <family val="2"/>
    </font>
    <font>
      <b/>
      <sz val="11"/>
      <color rgb="FF454545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 tint="0.1499984740745262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5E39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/>
    <xf numFmtId="0" fontId="4" fillId="0" borderId="0" xfId="0" applyFont="1"/>
    <xf numFmtId="0" fontId="5" fillId="0" borderId="0" xfId="0" applyFont="1"/>
    <xf numFmtId="49" fontId="0" fillId="0" borderId="0" xfId="0" applyNumberFormat="1" applyAlignment="1">
      <alignment horizontal="left"/>
    </xf>
    <xf numFmtId="0" fontId="4" fillId="0" borderId="5" xfId="0" applyFont="1" applyBorder="1"/>
    <xf numFmtId="1" fontId="7" fillId="0" borderId="0" xfId="0" applyNumberFormat="1" applyFont="1"/>
    <xf numFmtId="1" fontId="7" fillId="0" borderId="8" xfId="0" applyNumberFormat="1" applyFont="1" applyBorder="1"/>
    <xf numFmtId="0" fontId="4" fillId="0" borderId="9" xfId="0" applyFont="1" applyBorder="1"/>
    <xf numFmtId="0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" fontId="7" fillId="0" borderId="0" xfId="0" applyNumberFormat="1" applyFont="1" applyFill="1"/>
    <xf numFmtId="49" fontId="0" fillId="0" borderId="0" xfId="0" applyNumberFormat="1" applyFill="1" applyAlignment="1">
      <alignment horizontal="left" wrapText="1"/>
    </xf>
    <xf numFmtId="1" fontId="4" fillId="13" borderId="6" xfId="0" applyNumberFormat="1" applyFont="1" applyFill="1" applyBorder="1"/>
    <xf numFmtId="0" fontId="4" fillId="13" borderId="7" xfId="0" applyFont="1" applyFill="1" applyBorder="1"/>
    <xf numFmtId="1" fontId="10" fillId="0" borderId="0" xfId="0" applyNumberFormat="1" applyFont="1"/>
    <xf numFmtId="0" fontId="6" fillId="0" borderId="0" xfId="1"/>
    <xf numFmtId="49" fontId="9" fillId="3" borderId="11" xfId="0" applyNumberFormat="1" applyFont="1" applyFill="1" applyBorder="1" applyAlignment="1">
      <alignment horizontal="left" wrapText="1"/>
    </xf>
    <xf numFmtId="49" fontId="9" fillId="3" borderId="12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0" fontId="8" fillId="10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00FF99"/>
      <color rgb="FF66FFCC"/>
      <color rgb="FFCCCCFF"/>
      <color rgb="FFB2B2B2"/>
      <color rgb="FFE5E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981442</xdr:colOff>
      <xdr:row>2</xdr:row>
      <xdr:rowOff>342900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0"/>
          <a:ext cx="981442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8</xdr:col>
      <xdr:colOff>47624</xdr:colOff>
      <xdr:row>73</xdr:row>
      <xdr:rowOff>114928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999"/>
          <a:ext cx="4924424" cy="13640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demy.com/user/chris-mnem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104"/>
  <sheetViews>
    <sheetView topLeftCell="A90" zoomScaleNormal="100" workbookViewId="0">
      <selection activeCell="A5" sqref="A5:C104"/>
    </sheetView>
  </sheetViews>
  <sheetFormatPr defaultRowHeight="15" x14ac:dyDescent="0.25"/>
  <cols>
    <col min="1" max="1" width="11.85546875" customWidth="1"/>
    <col min="2" max="2" width="28.7109375" customWidth="1"/>
    <col min="3" max="3" width="28.28515625" customWidth="1"/>
  </cols>
  <sheetData>
    <row r="2" spans="1:3" ht="23.25" x14ac:dyDescent="0.25">
      <c r="A2" s="3" t="s">
        <v>312</v>
      </c>
    </row>
    <row r="3" spans="1:3" ht="15.75" thickBot="1" x14ac:dyDescent="0.3"/>
    <row r="4" spans="1:3" ht="16.5" thickBot="1" x14ac:dyDescent="0.3">
      <c r="A4" s="1" t="s">
        <v>0</v>
      </c>
      <c r="B4" s="2" t="s">
        <v>1</v>
      </c>
      <c r="C4" s="2" t="s">
        <v>2</v>
      </c>
    </row>
    <row r="5" spans="1:3" ht="14.1" customHeight="1" thickBot="1" x14ac:dyDescent="0.3">
      <c r="A5" s="24" t="s">
        <v>5</v>
      </c>
      <c r="B5" s="5" t="s">
        <v>114</v>
      </c>
      <c r="C5" s="5" t="s">
        <v>115</v>
      </c>
    </row>
    <row r="6" spans="1:3" ht="14.1" customHeight="1" thickBot="1" x14ac:dyDescent="0.3">
      <c r="A6" s="24" t="s">
        <v>6</v>
      </c>
      <c r="B6" s="5" t="s">
        <v>116</v>
      </c>
      <c r="C6" s="5" t="s">
        <v>117</v>
      </c>
    </row>
    <row r="7" spans="1:3" ht="14.1" customHeight="1" thickBot="1" x14ac:dyDescent="0.3">
      <c r="A7" s="24" t="s">
        <v>7</v>
      </c>
      <c r="B7" s="5" t="s">
        <v>118</v>
      </c>
      <c r="C7" s="5" t="s">
        <v>119</v>
      </c>
    </row>
    <row r="8" spans="1:3" ht="14.1" customHeight="1" thickBot="1" x14ac:dyDescent="0.3">
      <c r="A8" s="24" t="s">
        <v>8</v>
      </c>
      <c r="B8" s="5" t="s">
        <v>120</v>
      </c>
      <c r="C8" s="5" t="s">
        <v>121</v>
      </c>
    </row>
    <row r="9" spans="1:3" ht="14.1" customHeight="1" thickBot="1" x14ac:dyDescent="0.3">
      <c r="A9" s="24" t="s">
        <v>9</v>
      </c>
      <c r="B9" s="5" t="s">
        <v>122</v>
      </c>
      <c r="C9" s="5" t="s">
        <v>123</v>
      </c>
    </row>
    <row r="10" spans="1:3" ht="14.1" customHeight="1" thickBot="1" x14ac:dyDescent="0.3">
      <c r="A10" s="24" t="s">
        <v>10</v>
      </c>
      <c r="B10" s="5" t="s">
        <v>124</v>
      </c>
      <c r="C10" s="5" t="s">
        <v>125</v>
      </c>
    </row>
    <row r="11" spans="1:3" ht="14.1" customHeight="1" thickBot="1" x14ac:dyDescent="0.3">
      <c r="A11" s="24" t="s">
        <v>11</v>
      </c>
      <c r="B11" s="5" t="s">
        <v>126</v>
      </c>
      <c r="C11" s="5" t="s">
        <v>127</v>
      </c>
    </row>
    <row r="12" spans="1:3" ht="14.1" customHeight="1" thickBot="1" x14ac:dyDescent="0.3">
      <c r="A12" s="24" t="s">
        <v>12</v>
      </c>
      <c r="B12" s="5" t="s">
        <v>128</v>
      </c>
      <c r="C12" s="5" t="s">
        <v>129</v>
      </c>
    </row>
    <row r="13" spans="1:3" ht="14.1" customHeight="1" thickBot="1" x14ac:dyDescent="0.3">
      <c r="A13" s="24" t="s">
        <v>13</v>
      </c>
      <c r="B13" s="5" t="s">
        <v>130</v>
      </c>
      <c r="C13" s="5" t="s">
        <v>131</v>
      </c>
    </row>
    <row r="14" spans="1:3" ht="14.1" customHeight="1" thickBot="1" x14ac:dyDescent="0.3">
      <c r="A14" s="24" t="s">
        <v>14</v>
      </c>
      <c r="B14" s="5" t="s">
        <v>132</v>
      </c>
      <c r="C14" s="5" t="s">
        <v>133</v>
      </c>
    </row>
    <row r="15" spans="1:3" ht="14.1" customHeight="1" thickBot="1" x14ac:dyDescent="0.3">
      <c r="A15" s="4">
        <v>10</v>
      </c>
      <c r="B15" s="5" t="s">
        <v>134</v>
      </c>
      <c r="C15" s="5" t="s">
        <v>135</v>
      </c>
    </row>
    <row r="16" spans="1:3" ht="14.1" customHeight="1" thickBot="1" x14ac:dyDescent="0.3">
      <c r="A16" s="6">
        <v>11</v>
      </c>
      <c r="B16" s="7" t="s">
        <v>136</v>
      </c>
      <c r="C16" s="7" t="s">
        <v>137</v>
      </c>
    </row>
    <row r="17" spans="1:3" ht="14.1" customHeight="1" thickBot="1" x14ac:dyDescent="0.3">
      <c r="A17" s="6">
        <v>12</v>
      </c>
      <c r="B17" s="7" t="s">
        <v>138</v>
      </c>
      <c r="C17" s="7" t="s">
        <v>139</v>
      </c>
    </row>
    <row r="18" spans="1:3" ht="14.1" customHeight="1" thickBot="1" x14ac:dyDescent="0.3">
      <c r="A18" s="6">
        <v>13</v>
      </c>
      <c r="B18" s="7" t="s">
        <v>140</v>
      </c>
      <c r="C18" s="7" t="s">
        <v>141</v>
      </c>
    </row>
    <row r="19" spans="1:3" ht="14.1" customHeight="1" thickBot="1" x14ac:dyDescent="0.3">
      <c r="A19" s="6">
        <v>14</v>
      </c>
      <c r="B19" s="7" t="s">
        <v>142</v>
      </c>
      <c r="C19" s="7" t="s">
        <v>143</v>
      </c>
    </row>
    <row r="20" spans="1:3" ht="14.1" customHeight="1" thickBot="1" x14ac:dyDescent="0.3">
      <c r="A20" s="6">
        <v>15</v>
      </c>
      <c r="B20" s="7" t="s">
        <v>144</v>
      </c>
      <c r="C20" s="7" t="s">
        <v>145</v>
      </c>
    </row>
    <row r="21" spans="1:3" ht="14.1" customHeight="1" thickBot="1" x14ac:dyDescent="0.3">
      <c r="A21" s="6">
        <v>16</v>
      </c>
      <c r="B21" s="7" t="s">
        <v>146</v>
      </c>
      <c r="C21" s="7" t="s">
        <v>147</v>
      </c>
    </row>
    <row r="22" spans="1:3" ht="14.1" customHeight="1" thickBot="1" x14ac:dyDescent="0.3">
      <c r="A22" s="6">
        <v>17</v>
      </c>
      <c r="B22" s="7" t="s">
        <v>148</v>
      </c>
      <c r="C22" s="7" t="s">
        <v>149</v>
      </c>
    </row>
    <row r="23" spans="1:3" ht="14.1" customHeight="1" thickBot="1" x14ac:dyDescent="0.3">
      <c r="A23" s="6">
        <v>18</v>
      </c>
      <c r="B23" s="7" t="s">
        <v>150</v>
      </c>
      <c r="C23" s="7" t="s">
        <v>151</v>
      </c>
    </row>
    <row r="24" spans="1:3" ht="14.1" customHeight="1" thickBot="1" x14ac:dyDescent="0.3">
      <c r="A24" s="6">
        <v>19</v>
      </c>
      <c r="B24" s="7" t="s">
        <v>152</v>
      </c>
      <c r="C24" s="7" t="s">
        <v>153</v>
      </c>
    </row>
    <row r="25" spans="1:3" ht="14.1" customHeight="1" thickBot="1" x14ac:dyDescent="0.3">
      <c r="A25" s="6">
        <v>20</v>
      </c>
      <c r="B25" s="7" t="s">
        <v>154</v>
      </c>
      <c r="C25" s="7" t="s">
        <v>155</v>
      </c>
    </row>
    <row r="26" spans="1:3" ht="14.1" customHeight="1" thickBot="1" x14ac:dyDescent="0.3">
      <c r="A26" s="8">
        <v>21</v>
      </c>
      <c r="B26" s="9" t="s">
        <v>156</v>
      </c>
      <c r="C26" s="9" t="s">
        <v>157</v>
      </c>
    </row>
    <row r="27" spans="1:3" ht="14.1" customHeight="1" thickBot="1" x14ac:dyDescent="0.3">
      <c r="A27" s="8">
        <v>22</v>
      </c>
      <c r="B27" s="9" t="s">
        <v>158</v>
      </c>
      <c r="C27" s="9" t="s">
        <v>159</v>
      </c>
    </row>
    <row r="28" spans="1:3" ht="14.1" customHeight="1" thickBot="1" x14ac:dyDescent="0.3">
      <c r="A28" s="8">
        <v>23</v>
      </c>
      <c r="B28" s="9" t="s">
        <v>4</v>
      </c>
      <c r="C28" s="9" t="s">
        <v>160</v>
      </c>
    </row>
    <row r="29" spans="1:3" ht="14.1" customHeight="1" thickBot="1" x14ac:dyDescent="0.3">
      <c r="A29" s="8">
        <v>24</v>
      </c>
      <c r="B29" s="9" t="s">
        <v>161</v>
      </c>
      <c r="C29" s="9" t="s">
        <v>162</v>
      </c>
    </row>
    <row r="30" spans="1:3" ht="14.1" customHeight="1" thickBot="1" x14ac:dyDescent="0.3">
      <c r="A30" s="8">
        <v>25</v>
      </c>
      <c r="B30" s="9" t="s">
        <v>163</v>
      </c>
      <c r="C30" s="9" t="s">
        <v>164</v>
      </c>
    </row>
    <row r="31" spans="1:3" ht="14.1" customHeight="1" thickBot="1" x14ac:dyDescent="0.3">
      <c r="A31" s="8">
        <v>26</v>
      </c>
      <c r="B31" s="9" t="s">
        <v>165</v>
      </c>
      <c r="C31" s="9" t="s">
        <v>166</v>
      </c>
    </row>
    <row r="32" spans="1:3" ht="14.1" customHeight="1" thickBot="1" x14ac:dyDescent="0.3">
      <c r="A32" s="8">
        <v>27</v>
      </c>
      <c r="B32" s="9" t="s">
        <v>167</v>
      </c>
      <c r="C32" s="9" t="s">
        <v>168</v>
      </c>
    </row>
    <row r="33" spans="1:3" ht="14.1" customHeight="1" thickBot="1" x14ac:dyDescent="0.3">
      <c r="A33" s="8">
        <v>28</v>
      </c>
      <c r="B33" s="9" t="s">
        <v>169</v>
      </c>
      <c r="C33" s="9" t="s">
        <v>170</v>
      </c>
    </row>
    <row r="34" spans="1:3" ht="14.1" customHeight="1" thickBot="1" x14ac:dyDescent="0.3">
      <c r="A34" s="8">
        <v>29</v>
      </c>
      <c r="B34" s="9" t="s">
        <v>171</v>
      </c>
      <c r="C34" s="9" t="s">
        <v>172</v>
      </c>
    </row>
    <row r="35" spans="1:3" ht="14.1" customHeight="1" thickBot="1" x14ac:dyDescent="0.3">
      <c r="A35" s="8">
        <v>30</v>
      </c>
      <c r="B35" s="9" t="s">
        <v>173</v>
      </c>
      <c r="C35" s="9" t="s">
        <v>174</v>
      </c>
    </row>
    <row r="36" spans="1:3" ht="14.1" customHeight="1" thickBot="1" x14ac:dyDescent="0.3">
      <c r="A36" s="10">
        <v>31</v>
      </c>
      <c r="B36" s="11" t="s">
        <v>175</v>
      </c>
      <c r="C36" s="11" t="s">
        <v>176</v>
      </c>
    </row>
    <row r="37" spans="1:3" ht="14.1" customHeight="1" thickBot="1" x14ac:dyDescent="0.3">
      <c r="A37" s="10">
        <v>32</v>
      </c>
      <c r="B37" s="11" t="s">
        <v>177</v>
      </c>
      <c r="C37" s="11" t="s">
        <v>178</v>
      </c>
    </row>
    <row r="38" spans="1:3" ht="14.1" customHeight="1" thickBot="1" x14ac:dyDescent="0.3">
      <c r="A38" s="10">
        <v>33</v>
      </c>
      <c r="B38" s="11" t="s">
        <v>179</v>
      </c>
      <c r="C38" s="11" t="s">
        <v>180</v>
      </c>
    </row>
    <row r="39" spans="1:3" ht="14.1" customHeight="1" thickBot="1" x14ac:dyDescent="0.3">
      <c r="A39" s="10">
        <v>34</v>
      </c>
      <c r="B39" s="11" t="s">
        <v>181</v>
      </c>
      <c r="C39" s="11" t="s">
        <v>182</v>
      </c>
    </row>
    <row r="40" spans="1:3" ht="14.1" customHeight="1" thickBot="1" x14ac:dyDescent="0.3">
      <c r="A40" s="10">
        <v>35</v>
      </c>
      <c r="B40" s="11" t="s">
        <v>183</v>
      </c>
      <c r="C40" s="11" t="s">
        <v>184</v>
      </c>
    </row>
    <row r="41" spans="1:3" ht="14.1" customHeight="1" thickBot="1" x14ac:dyDescent="0.3">
      <c r="A41" s="10">
        <v>36</v>
      </c>
      <c r="B41" s="11" t="s">
        <v>185</v>
      </c>
      <c r="C41" s="11" t="s">
        <v>186</v>
      </c>
    </row>
    <row r="42" spans="1:3" ht="14.1" customHeight="1" thickBot="1" x14ac:dyDescent="0.3">
      <c r="A42" s="10">
        <v>37</v>
      </c>
      <c r="B42" s="11" t="s">
        <v>187</v>
      </c>
      <c r="C42" s="11" t="s">
        <v>188</v>
      </c>
    </row>
    <row r="43" spans="1:3" ht="14.1" customHeight="1" thickBot="1" x14ac:dyDescent="0.3">
      <c r="A43" s="10">
        <v>38</v>
      </c>
      <c r="B43" s="11" t="s">
        <v>189</v>
      </c>
      <c r="C43" s="11" t="s">
        <v>190</v>
      </c>
    </row>
    <row r="44" spans="1:3" ht="14.1" customHeight="1" thickBot="1" x14ac:dyDescent="0.3">
      <c r="A44" s="10">
        <v>39</v>
      </c>
      <c r="B44" s="11" t="s">
        <v>191</v>
      </c>
      <c r="C44" s="11" t="s">
        <v>192</v>
      </c>
    </row>
    <row r="45" spans="1:3" ht="14.1" customHeight="1" thickBot="1" x14ac:dyDescent="0.3">
      <c r="A45" s="10">
        <v>40</v>
      </c>
      <c r="B45" s="11" t="s">
        <v>193</v>
      </c>
      <c r="C45" s="11" t="s">
        <v>194</v>
      </c>
    </row>
    <row r="46" spans="1:3" ht="14.1" customHeight="1" thickBot="1" x14ac:dyDescent="0.3">
      <c r="A46" s="12">
        <v>41</v>
      </c>
      <c r="B46" s="13" t="s">
        <v>195</v>
      </c>
      <c r="C46" s="13" t="s">
        <v>196</v>
      </c>
    </row>
    <row r="47" spans="1:3" ht="14.1" customHeight="1" thickBot="1" x14ac:dyDescent="0.3">
      <c r="A47" s="12">
        <v>42</v>
      </c>
      <c r="B47" s="13" t="s">
        <v>197</v>
      </c>
      <c r="C47" s="13" t="s">
        <v>198</v>
      </c>
    </row>
    <row r="48" spans="1:3" ht="14.1" customHeight="1" thickBot="1" x14ac:dyDescent="0.3">
      <c r="A48" s="12">
        <v>43</v>
      </c>
      <c r="B48" s="13" t="s">
        <v>199</v>
      </c>
      <c r="C48" s="13" t="s">
        <v>200</v>
      </c>
    </row>
    <row r="49" spans="1:3" ht="14.1" customHeight="1" thickBot="1" x14ac:dyDescent="0.3">
      <c r="A49" s="12">
        <v>44</v>
      </c>
      <c r="B49" s="13" t="s">
        <v>201</v>
      </c>
      <c r="C49" s="13" t="s">
        <v>202</v>
      </c>
    </row>
    <row r="50" spans="1:3" ht="14.1" customHeight="1" thickBot="1" x14ac:dyDescent="0.3">
      <c r="A50" s="12">
        <v>45</v>
      </c>
      <c r="B50" s="13" t="s">
        <v>203</v>
      </c>
      <c r="C50" s="13" t="s">
        <v>204</v>
      </c>
    </row>
    <row r="51" spans="1:3" ht="14.1" customHeight="1" thickBot="1" x14ac:dyDescent="0.3">
      <c r="A51" s="12">
        <v>46</v>
      </c>
      <c r="B51" s="13" t="s">
        <v>205</v>
      </c>
      <c r="C51" s="13" t="s">
        <v>206</v>
      </c>
    </row>
    <row r="52" spans="1:3" ht="14.1" customHeight="1" thickBot="1" x14ac:dyDescent="0.3">
      <c r="A52" s="12">
        <v>47</v>
      </c>
      <c r="B52" s="13" t="s">
        <v>207</v>
      </c>
      <c r="C52" s="13" t="s">
        <v>208</v>
      </c>
    </row>
    <row r="53" spans="1:3" ht="14.1" customHeight="1" thickBot="1" x14ac:dyDescent="0.3">
      <c r="A53" s="12">
        <v>48</v>
      </c>
      <c r="B53" s="13" t="s">
        <v>209</v>
      </c>
      <c r="C53" s="13" t="s">
        <v>210</v>
      </c>
    </row>
    <row r="54" spans="1:3" ht="14.1" customHeight="1" thickBot="1" x14ac:dyDescent="0.3">
      <c r="A54" s="12">
        <v>49</v>
      </c>
      <c r="B54" s="13" t="s">
        <v>211</v>
      </c>
      <c r="C54" s="13" t="s">
        <v>212</v>
      </c>
    </row>
    <row r="55" spans="1:3" ht="14.1" customHeight="1" thickBot="1" x14ac:dyDescent="0.3">
      <c r="A55" s="12">
        <v>50</v>
      </c>
      <c r="B55" s="13" t="s">
        <v>213</v>
      </c>
      <c r="C55" s="13" t="s">
        <v>214</v>
      </c>
    </row>
    <row r="56" spans="1:3" ht="14.1" customHeight="1" thickBot="1" x14ac:dyDescent="0.3">
      <c r="A56" s="14">
        <v>51</v>
      </c>
      <c r="B56" s="15" t="s">
        <v>215</v>
      </c>
      <c r="C56" s="15" t="s">
        <v>216</v>
      </c>
    </row>
    <row r="57" spans="1:3" ht="14.1" customHeight="1" thickBot="1" x14ac:dyDescent="0.3">
      <c r="A57" s="14">
        <v>52</v>
      </c>
      <c r="B57" s="15" t="s">
        <v>217</v>
      </c>
      <c r="C57" s="15" t="s">
        <v>218</v>
      </c>
    </row>
    <row r="58" spans="1:3" ht="14.1" customHeight="1" thickBot="1" x14ac:dyDescent="0.3">
      <c r="A58" s="14">
        <v>53</v>
      </c>
      <c r="B58" s="15" t="s">
        <v>219</v>
      </c>
      <c r="C58" s="15" t="s">
        <v>220</v>
      </c>
    </row>
    <row r="59" spans="1:3" ht="14.1" customHeight="1" thickBot="1" x14ac:dyDescent="0.3">
      <c r="A59" s="14">
        <v>54</v>
      </c>
      <c r="B59" s="15" t="s">
        <v>221</v>
      </c>
      <c r="C59" s="15" t="s">
        <v>222</v>
      </c>
    </row>
    <row r="60" spans="1:3" ht="14.1" customHeight="1" thickBot="1" x14ac:dyDescent="0.3">
      <c r="A60" s="14">
        <v>55</v>
      </c>
      <c r="B60" s="15" t="s">
        <v>223</v>
      </c>
      <c r="C60" s="15" t="s">
        <v>224</v>
      </c>
    </row>
    <row r="61" spans="1:3" ht="14.1" customHeight="1" thickBot="1" x14ac:dyDescent="0.3">
      <c r="A61" s="14">
        <v>56</v>
      </c>
      <c r="B61" s="15" t="s">
        <v>225</v>
      </c>
      <c r="C61" s="15" t="s">
        <v>226</v>
      </c>
    </row>
    <row r="62" spans="1:3" ht="14.1" customHeight="1" thickBot="1" x14ac:dyDescent="0.3">
      <c r="A62" s="14">
        <v>57</v>
      </c>
      <c r="B62" s="15" t="s">
        <v>227</v>
      </c>
      <c r="C62" s="15" t="s">
        <v>228</v>
      </c>
    </row>
    <row r="63" spans="1:3" ht="14.1" customHeight="1" thickBot="1" x14ac:dyDescent="0.3">
      <c r="A63" s="14">
        <v>58</v>
      </c>
      <c r="B63" s="15" t="s">
        <v>229</v>
      </c>
      <c r="C63" s="15" t="s">
        <v>230</v>
      </c>
    </row>
    <row r="64" spans="1:3" ht="14.1" customHeight="1" thickBot="1" x14ac:dyDescent="0.3">
      <c r="A64" s="14">
        <v>59</v>
      </c>
      <c r="B64" s="15" t="s">
        <v>231</v>
      </c>
      <c r="C64" s="15" t="s">
        <v>232</v>
      </c>
    </row>
    <row r="65" spans="1:3" ht="14.1" customHeight="1" thickBot="1" x14ac:dyDescent="0.3">
      <c r="A65" s="14">
        <v>60</v>
      </c>
      <c r="B65" s="15" t="s">
        <v>233</v>
      </c>
      <c r="C65" s="15" t="s">
        <v>234</v>
      </c>
    </row>
    <row r="66" spans="1:3" ht="14.1" customHeight="1" thickBot="1" x14ac:dyDescent="0.3">
      <c r="A66" s="16">
        <v>61</v>
      </c>
      <c r="B66" s="17" t="s">
        <v>235</v>
      </c>
      <c r="C66" s="17" t="s">
        <v>236</v>
      </c>
    </row>
    <row r="67" spans="1:3" ht="14.1" customHeight="1" thickBot="1" x14ac:dyDescent="0.3">
      <c r="A67" s="16">
        <v>62</v>
      </c>
      <c r="B67" s="17" t="s">
        <v>237</v>
      </c>
      <c r="C67" s="17" t="s">
        <v>238</v>
      </c>
    </row>
    <row r="68" spans="1:3" ht="14.1" customHeight="1" thickBot="1" x14ac:dyDescent="0.3">
      <c r="A68" s="16">
        <v>63</v>
      </c>
      <c r="B68" s="17" t="s">
        <v>239</v>
      </c>
      <c r="C68" s="17" t="s">
        <v>240</v>
      </c>
    </row>
    <row r="69" spans="1:3" ht="14.1" customHeight="1" thickBot="1" x14ac:dyDescent="0.3">
      <c r="A69" s="16">
        <v>64</v>
      </c>
      <c r="B69" s="17" t="s">
        <v>241</v>
      </c>
      <c r="C69" s="17" t="s">
        <v>242</v>
      </c>
    </row>
    <row r="70" spans="1:3" ht="14.1" customHeight="1" thickBot="1" x14ac:dyDescent="0.3">
      <c r="A70" s="16">
        <v>65</v>
      </c>
      <c r="B70" s="17" t="s">
        <v>243</v>
      </c>
      <c r="C70" s="17" t="s">
        <v>244</v>
      </c>
    </row>
    <row r="71" spans="1:3" ht="14.1" customHeight="1" thickBot="1" x14ac:dyDescent="0.3">
      <c r="A71" s="16">
        <v>66</v>
      </c>
      <c r="B71" s="17" t="s">
        <v>245</v>
      </c>
      <c r="C71" s="17" t="s">
        <v>246</v>
      </c>
    </row>
    <row r="72" spans="1:3" ht="14.1" customHeight="1" thickBot="1" x14ac:dyDescent="0.3">
      <c r="A72" s="16">
        <v>67</v>
      </c>
      <c r="B72" s="17" t="s">
        <v>247</v>
      </c>
      <c r="C72" s="17" t="s">
        <v>248</v>
      </c>
    </row>
    <row r="73" spans="1:3" ht="14.1" customHeight="1" thickBot="1" x14ac:dyDescent="0.3">
      <c r="A73" s="16">
        <v>68</v>
      </c>
      <c r="B73" s="17" t="s">
        <v>249</v>
      </c>
      <c r="C73" s="17" t="s">
        <v>250</v>
      </c>
    </row>
    <row r="74" spans="1:3" ht="14.1" customHeight="1" thickBot="1" x14ac:dyDescent="0.3">
      <c r="A74" s="16">
        <v>69</v>
      </c>
      <c r="B74" s="17" t="s">
        <v>251</v>
      </c>
      <c r="C74" s="17" t="s">
        <v>252</v>
      </c>
    </row>
    <row r="75" spans="1:3" ht="14.1" customHeight="1" thickBot="1" x14ac:dyDescent="0.3">
      <c r="A75" s="16">
        <v>70</v>
      </c>
      <c r="B75" s="17" t="s">
        <v>253</v>
      </c>
      <c r="C75" s="17" t="s">
        <v>254</v>
      </c>
    </row>
    <row r="76" spans="1:3" ht="14.1" customHeight="1" thickBot="1" x14ac:dyDescent="0.3">
      <c r="A76" s="18">
        <v>71</v>
      </c>
      <c r="B76" s="19" t="s">
        <v>255</v>
      </c>
      <c r="C76" s="19" t="s">
        <v>256</v>
      </c>
    </row>
    <row r="77" spans="1:3" ht="14.1" customHeight="1" thickBot="1" x14ac:dyDescent="0.3">
      <c r="A77" s="18">
        <v>72</v>
      </c>
      <c r="B77" s="19" t="s">
        <v>257</v>
      </c>
      <c r="C77" s="19" t="s">
        <v>258</v>
      </c>
    </row>
    <row r="78" spans="1:3" ht="14.1" customHeight="1" thickBot="1" x14ac:dyDescent="0.3">
      <c r="A78" s="18">
        <v>73</v>
      </c>
      <c r="B78" s="19" t="s">
        <v>259</v>
      </c>
      <c r="C78" s="19" t="s">
        <v>260</v>
      </c>
    </row>
    <row r="79" spans="1:3" ht="14.1" customHeight="1" thickBot="1" x14ac:dyDescent="0.3">
      <c r="A79" s="18">
        <v>74</v>
      </c>
      <c r="B79" s="19" t="s">
        <v>261</v>
      </c>
      <c r="C79" s="19" t="s">
        <v>262</v>
      </c>
    </row>
    <row r="80" spans="1:3" ht="14.1" customHeight="1" thickBot="1" x14ac:dyDescent="0.3">
      <c r="A80" s="18">
        <v>75</v>
      </c>
      <c r="B80" s="19" t="s">
        <v>263</v>
      </c>
      <c r="C80" s="19" t="s">
        <v>264</v>
      </c>
    </row>
    <row r="81" spans="1:3" ht="14.1" customHeight="1" thickBot="1" x14ac:dyDescent="0.3">
      <c r="A81" s="18">
        <v>76</v>
      </c>
      <c r="B81" s="19" t="s">
        <v>265</v>
      </c>
      <c r="C81" s="19" t="s">
        <v>266</v>
      </c>
    </row>
    <row r="82" spans="1:3" ht="14.1" customHeight="1" thickBot="1" x14ac:dyDescent="0.3">
      <c r="A82" s="18">
        <v>77</v>
      </c>
      <c r="B82" s="19" t="s">
        <v>267</v>
      </c>
      <c r="C82" s="19" t="s">
        <v>268</v>
      </c>
    </row>
    <row r="83" spans="1:3" ht="14.1" customHeight="1" thickBot="1" x14ac:dyDescent="0.3">
      <c r="A83" s="18">
        <v>78</v>
      </c>
      <c r="B83" s="19" t="s">
        <v>269</v>
      </c>
      <c r="C83" s="19" t="s">
        <v>270</v>
      </c>
    </row>
    <row r="84" spans="1:3" ht="14.1" customHeight="1" thickBot="1" x14ac:dyDescent="0.3">
      <c r="A84" s="18">
        <v>79</v>
      </c>
      <c r="B84" s="19" t="s">
        <v>271</v>
      </c>
      <c r="C84" s="19" t="s">
        <v>272</v>
      </c>
    </row>
    <row r="85" spans="1:3" ht="14.1" customHeight="1" thickBot="1" x14ac:dyDescent="0.3">
      <c r="A85" s="18">
        <v>80</v>
      </c>
      <c r="B85" s="19" t="s">
        <v>273</v>
      </c>
      <c r="C85" s="19" t="s">
        <v>274</v>
      </c>
    </row>
    <row r="86" spans="1:3" ht="14.1" customHeight="1" thickBot="1" x14ac:dyDescent="0.3">
      <c r="A86" s="20">
        <v>81</v>
      </c>
      <c r="B86" s="21" t="s">
        <v>275</v>
      </c>
      <c r="C86" s="21" t="s">
        <v>276</v>
      </c>
    </row>
    <row r="87" spans="1:3" ht="14.1" customHeight="1" thickBot="1" x14ac:dyDescent="0.3">
      <c r="A87" s="20">
        <v>82</v>
      </c>
      <c r="B87" s="21" t="s">
        <v>277</v>
      </c>
      <c r="C87" s="21" t="s">
        <v>278</v>
      </c>
    </row>
    <row r="88" spans="1:3" ht="14.1" customHeight="1" thickBot="1" x14ac:dyDescent="0.3">
      <c r="A88" s="20">
        <v>83</v>
      </c>
      <c r="B88" s="21" t="s">
        <v>279</v>
      </c>
      <c r="C88" s="21" t="s">
        <v>280</v>
      </c>
    </row>
    <row r="89" spans="1:3" ht="14.1" customHeight="1" thickBot="1" x14ac:dyDescent="0.3">
      <c r="A89" s="20">
        <v>84</v>
      </c>
      <c r="B89" s="21" t="s">
        <v>281</v>
      </c>
      <c r="C89" s="21" t="s">
        <v>282</v>
      </c>
    </row>
    <row r="90" spans="1:3" ht="14.1" customHeight="1" thickBot="1" x14ac:dyDescent="0.3">
      <c r="A90" s="20">
        <v>85</v>
      </c>
      <c r="B90" s="21" t="s">
        <v>283</v>
      </c>
      <c r="C90" s="21" t="s">
        <v>284</v>
      </c>
    </row>
    <row r="91" spans="1:3" ht="14.1" customHeight="1" thickBot="1" x14ac:dyDescent="0.3">
      <c r="A91" s="20">
        <v>86</v>
      </c>
      <c r="B91" s="21" t="s">
        <v>285</v>
      </c>
      <c r="C91" s="21" t="s">
        <v>286</v>
      </c>
    </row>
    <row r="92" spans="1:3" ht="14.1" customHeight="1" thickBot="1" x14ac:dyDescent="0.3">
      <c r="A92" s="20">
        <v>87</v>
      </c>
      <c r="B92" s="21" t="s">
        <v>287</v>
      </c>
      <c r="C92" s="21" t="s">
        <v>288</v>
      </c>
    </row>
    <row r="93" spans="1:3" ht="14.1" customHeight="1" thickBot="1" x14ac:dyDescent="0.3">
      <c r="A93" s="20">
        <v>88</v>
      </c>
      <c r="B93" s="21" t="s">
        <v>289</v>
      </c>
      <c r="C93" s="21" t="s">
        <v>290</v>
      </c>
    </row>
    <row r="94" spans="1:3" ht="14.1" customHeight="1" thickBot="1" x14ac:dyDescent="0.3">
      <c r="A94" s="20">
        <v>89</v>
      </c>
      <c r="B94" s="21" t="s">
        <v>291</v>
      </c>
      <c r="C94" s="21" t="s">
        <v>292</v>
      </c>
    </row>
    <row r="95" spans="1:3" ht="14.1" customHeight="1" thickBot="1" x14ac:dyDescent="0.3">
      <c r="A95" s="20">
        <v>90</v>
      </c>
      <c r="B95" s="21" t="s">
        <v>293</v>
      </c>
      <c r="C95" s="21" t="s">
        <v>294</v>
      </c>
    </row>
    <row r="96" spans="1:3" ht="14.1" customHeight="1" thickBot="1" x14ac:dyDescent="0.3">
      <c r="A96" s="22">
        <v>91</v>
      </c>
      <c r="B96" s="23" t="s">
        <v>295</v>
      </c>
      <c r="C96" s="23" t="s">
        <v>296</v>
      </c>
    </row>
    <row r="97" spans="1:3" ht="14.1" customHeight="1" thickBot="1" x14ac:dyDescent="0.3">
      <c r="A97" s="22">
        <v>92</v>
      </c>
      <c r="B97" s="23" t="s">
        <v>297</v>
      </c>
      <c r="C97" s="23" t="s">
        <v>298</v>
      </c>
    </row>
    <row r="98" spans="1:3" ht="14.1" customHeight="1" thickBot="1" x14ac:dyDescent="0.3">
      <c r="A98" s="22">
        <v>93</v>
      </c>
      <c r="B98" s="23" t="s">
        <v>3</v>
      </c>
      <c r="C98" s="23" t="s">
        <v>299</v>
      </c>
    </row>
    <row r="99" spans="1:3" ht="14.1" customHeight="1" thickBot="1" x14ac:dyDescent="0.3">
      <c r="A99" s="22">
        <v>94</v>
      </c>
      <c r="B99" s="23" t="s">
        <v>300</v>
      </c>
      <c r="C99" s="23" t="s">
        <v>301</v>
      </c>
    </row>
    <row r="100" spans="1:3" ht="14.1" customHeight="1" thickBot="1" x14ac:dyDescent="0.3">
      <c r="A100" s="22">
        <v>95</v>
      </c>
      <c r="B100" s="23" t="s">
        <v>302</v>
      </c>
      <c r="C100" s="23" t="s">
        <v>303</v>
      </c>
    </row>
    <row r="101" spans="1:3" ht="14.1" customHeight="1" thickBot="1" x14ac:dyDescent="0.3">
      <c r="A101" s="22">
        <v>96</v>
      </c>
      <c r="B101" s="23" t="s">
        <v>304</v>
      </c>
      <c r="C101" s="23" t="s">
        <v>305</v>
      </c>
    </row>
    <row r="102" spans="1:3" ht="14.1" customHeight="1" thickBot="1" x14ac:dyDescent="0.3">
      <c r="A102" s="22">
        <v>97</v>
      </c>
      <c r="B102" s="23" t="s">
        <v>306</v>
      </c>
      <c r="C102" s="23" t="s">
        <v>307</v>
      </c>
    </row>
    <row r="103" spans="1:3" ht="14.1" customHeight="1" thickBot="1" x14ac:dyDescent="0.3">
      <c r="A103" s="22">
        <v>98</v>
      </c>
      <c r="B103" s="23" t="s">
        <v>308</v>
      </c>
      <c r="C103" s="23" t="s">
        <v>309</v>
      </c>
    </row>
    <row r="104" spans="1:3" ht="14.1" customHeight="1" thickBot="1" x14ac:dyDescent="0.3">
      <c r="A104" s="22">
        <v>99</v>
      </c>
      <c r="B104" s="23" t="s">
        <v>310</v>
      </c>
      <c r="C104" s="23" t="s">
        <v>311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69"/>
  <sheetViews>
    <sheetView topLeftCell="F7" zoomScaleNormal="100" workbookViewId="0">
      <selection activeCell="J21" sqref="J21"/>
    </sheetView>
  </sheetViews>
  <sheetFormatPr defaultRowHeight="15" x14ac:dyDescent="0.25"/>
  <cols>
    <col min="1" max="1" width="9.140625" style="26" hidden="1" customWidth="1"/>
    <col min="2" max="3" width="9.140625" hidden="1" customWidth="1"/>
    <col min="4" max="5" width="9.140625" style="25" hidden="1" customWidth="1"/>
    <col min="6" max="6" width="9.140625" style="25" customWidth="1"/>
    <col min="7" max="7" width="10.85546875" style="31" customWidth="1"/>
    <col min="8" max="8" width="26.85546875" style="27" customWidth="1"/>
    <col min="9" max="9" width="31.7109375" style="27" customWidth="1"/>
    <col min="10" max="10" width="22.85546875" style="27" customWidth="1"/>
    <col min="11" max="12" width="9.140625" style="27"/>
  </cols>
  <sheetData>
    <row r="1" spans="1:18" x14ac:dyDescent="0.25">
      <c r="G1" s="31" t="s">
        <v>113</v>
      </c>
    </row>
    <row r="2" spans="1:18" x14ac:dyDescent="0.25">
      <c r="G2" s="41" t="s">
        <v>313</v>
      </c>
    </row>
    <row r="3" spans="1:18" ht="29.25" customHeight="1" x14ac:dyDescent="0.25">
      <c r="G3" s="41"/>
    </row>
    <row r="4" spans="1:18" x14ac:dyDescent="0.25">
      <c r="J4" s="27" t="s">
        <v>110</v>
      </c>
    </row>
    <row r="5" spans="1:18" x14ac:dyDescent="0.25">
      <c r="J5" s="27" t="s">
        <v>111</v>
      </c>
    </row>
    <row r="7" spans="1:18" x14ac:dyDescent="0.25">
      <c r="J7" s="42" t="s">
        <v>112</v>
      </c>
    </row>
    <row r="9" spans="1:18" x14ac:dyDescent="0.25">
      <c r="H9" s="27" t="s">
        <v>109</v>
      </c>
    </row>
    <row r="10" spans="1:18" ht="15.75" thickBot="1" x14ac:dyDescent="0.3"/>
    <row r="11" spans="1:18" ht="16.5" thickBot="1" x14ac:dyDescent="0.3">
      <c r="H11" s="43" t="s">
        <v>314</v>
      </c>
      <c r="I11" s="44"/>
      <c r="J11" s="44"/>
      <c r="K11" s="44"/>
      <c r="L11" s="44"/>
      <c r="M11" s="44"/>
      <c r="N11" s="44"/>
      <c r="O11" s="44"/>
      <c r="P11" s="44"/>
      <c r="Q11" s="44"/>
      <c r="R11" s="45"/>
    </row>
    <row r="12" spans="1:18" s="35" customFormat="1" x14ac:dyDescent="0.25">
      <c r="A12" s="34"/>
      <c r="D12" s="36"/>
      <c r="E12" s="36"/>
      <c r="F12" s="36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8.75" thickBot="1" x14ac:dyDescent="0.3">
      <c r="H13" s="46" t="s">
        <v>108</v>
      </c>
      <c r="I13" s="46"/>
      <c r="L13"/>
    </row>
    <row r="14" spans="1:18" x14ac:dyDescent="0.25">
      <c r="G14" s="39" t="s">
        <v>15</v>
      </c>
      <c r="H14" s="40" t="s">
        <v>106</v>
      </c>
      <c r="I14" s="40" t="s">
        <v>107</v>
      </c>
      <c r="J14" s="27" t="s">
        <v>315</v>
      </c>
      <c r="L14"/>
    </row>
    <row r="15" spans="1:18" x14ac:dyDescent="0.25">
      <c r="A15" s="29" t="s">
        <v>5</v>
      </c>
      <c r="B15" s="26" t="s">
        <v>114</v>
      </c>
      <c r="C15" t="s">
        <v>115</v>
      </c>
      <c r="D15" s="26" t="str">
        <f>MID(G15,1,2)</f>
        <v>01</v>
      </c>
      <c r="E15" s="25" t="str">
        <f>MID(G15,3,2)</f>
        <v>26</v>
      </c>
      <c r="F15" s="25" t="str">
        <f>MID(G15,5,2)</f>
        <v/>
      </c>
      <c r="G15" s="32" t="str">
        <f>MID($H$11,1,4)</f>
        <v>0126</v>
      </c>
      <c r="H15" s="30" t="str">
        <f>VLOOKUP(D15,$A$15:$D$114,2,FALSE)</f>
        <v>Ossie Ardiles</v>
      </c>
      <c r="I15" s="30" t="str">
        <f t="shared" ref="I15:I78" si="0">VLOOKUP(E15,$A$15:$C$114,3,FALSE)</f>
        <v>Driving stake in</v>
      </c>
      <c r="J15" s="27" t="s">
        <v>316</v>
      </c>
      <c r="K15" s="27" t="s">
        <v>317</v>
      </c>
      <c r="L15"/>
    </row>
    <row r="16" spans="1:18" x14ac:dyDescent="0.25">
      <c r="A16" s="29" t="s">
        <v>6</v>
      </c>
      <c r="B16" s="26" t="s">
        <v>116</v>
      </c>
      <c r="C16" t="s">
        <v>117</v>
      </c>
      <c r="D16" s="26" t="str">
        <f t="shared" ref="D16:D79" si="1">MID(G16,1,2)</f>
        <v>68</v>
      </c>
      <c r="E16" s="25" t="str">
        <f t="shared" ref="E16:E79" si="2">MID(G16,3,2)</f>
        <v>46</v>
      </c>
      <c r="F16" s="25" t="str">
        <f t="shared" ref="F16:F79" si="3">MID(G16,5,2)</f>
        <v/>
      </c>
      <c r="G16" s="32" t="str">
        <f>MID($H$11,5,4)</f>
        <v>6846</v>
      </c>
      <c r="H16" s="30" t="str">
        <f>VLOOKUP(D16,$A$15:$D$114,2,FALSE)</f>
        <v>Sherlock Holmes</v>
      </c>
      <c r="I16" s="30" t="str">
        <f t="shared" si="0"/>
        <v>Cooking</v>
      </c>
      <c r="J16" s="27" t="s">
        <v>318</v>
      </c>
      <c r="K16" s="27" t="s">
        <v>319</v>
      </c>
      <c r="L16"/>
    </row>
    <row r="17" spans="1:12" x14ac:dyDescent="0.25">
      <c r="A17" s="29" t="s">
        <v>7</v>
      </c>
      <c r="B17" s="26" t="s">
        <v>118</v>
      </c>
      <c r="C17" t="s">
        <v>119</v>
      </c>
      <c r="D17" s="26" t="str">
        <f t="shared" si="1"/>
        <v>26</v>
      </c>
      <c r="E17" s="25" t="str">
        <f t="shared" si="2"/>
        <v>31</v>
      </c>
      <c r="F17" s="25" t="str">
        <f t="shared" si="3"/>
        <v/>
      </c>
      <c r="G17" s="32" t="str">
        <f>MID($H$11,9,4)</f>
        <v>2631</v>
      </c>
      <c r="H17" s="30" t="str">
        <f t="shared" ref="H17:H23" si="4">VLOOKUP(D17,$A$15:$D$114,2,FALSE)</f>
        <v>Bram Stoker</v>
      </c>
      <c r="I17" s="30" t="str">
        <f t="shared" si="0"/>
        <v>Weight-lifting</v>
      </c>
      <c r="L17"/>
    </row>
    <row r="18" spans="1:12" x14ac:dyDescent="0.25">
      <c r="A18" s="29" t="s">
        <v>8</v>
      </c>
      <c r="B18" s="26" t="s">
        <v>120</v>
      </c>
      <c r="C18" t="s">
        <v>121</v>
      </c>
      <c r="D18" s="26" t="str">
        <f t="shared" si="1"/>
        <v>48</v>
      </c>
      <c r="E18" s="25" t="str">
        <f t="shared" si="2"/>
        <v>59</v>
      </c>
      <c r="F18" s="25" t="str">
        <f t="shared" si="3"/>
        <v/>
      </c>
      <c r="G18" s="32" t="str">
        <f>MID($H$11,13,4)</f>
        <v>4859</v>
      </c>
      <c r="H18" s="30" t="str">
        <f t="shared" si="4"/>
        <v xml:space="preserve">Daryl Hannah </v>
      </c>
      <c r="I18" s="30" t="str">
        <f t="shared" si="0"/>
        <v>Giving the thumbs down</v>
      </c>
      <c r="L18"/>
    </row>
    <row r="19" spans="1:12" x14ac:dyDescent="0.25">
      <c r="A19" s="29" t="s">
        <v>9</v>
      </c>
      <c r="B19" s="26" t="s">
        <v>122</v>
      </c>
      <c r="C19" t="s">
        <v>123</v>
      </c>
      <c r="D19" s="26" t="str">
        <f t="shared" si="1"/>
        <v>41</v>
      </c>
      <c r="E19" s="25" t="str">
        <f t="shared" si="2"/>
        <v>21</v>
      </c>
      <c r="F19" s="25" t="str">
        <f t="shared" si="3"/>
        <v/>
      </c>
      <c r="G19" s="32" t="str">
        <f>MID($H$11,17,4)</f>
        <v>4121</v>
      </c>
      <c r="H19" s="30" t="str">
        <f t="shared" si="4"/>
        <v>David Attenhorough</v>
      </c>
      <c r="I19" s="30" t="str">
        <f t="shared" si="0"/>
        <v>Shooting arrow</v>
      </c>
      <c r="L19"/>
    </row>
    <row r="20" spans="1:12" x14ac:dyDescent="0.25">
      <c r="A20" s="29" t="s">
        <v>10</v>
      </c>
      <c r="B20" s="26" t="s">
        <v>124</v>
      </c>
      <c r="C20" t="s">
        <v>125</v>
      </c>
      <c r="D20" s="26" t="str">
        <f t="shared" si="1"/>
        <v/>
      </c>
      <c r="E20" s="25" t="str">
        <f t="shared" si="2"/>
        <v/>
      </c>
      <c r="F20" s="25" t="str">
        <f t="shared" si="3"/>
        <v/>
      </c>
      <c r="G20" s="32" t="str">
        <f>MID($H$11,21,4)</f>
        <v/>
      </c>
      <c r="H20" s="30" t="e">
        <f t="shared" si="4"/>
        <v>#N/A</v>
      </c>
      <c r="I20" s="30" t="e">
        <f t="shared" si="0"/>
        <v>#N/A</v>
      </c>
      <c r="L20"/>
    </row>
    <row r="21" spans="1:12" x14ac:dyDescent="0.25">
      <c r="A21" s="29" t="s">
        <v>11</v>
      </c>
      <c r="B21" s="26" t="s">
        <v>126</v>
      </c>
      <c r="C21" t="s">
        <v>127</v>
      </c>
      <c r="D21" s="26" t="str">
        <f t="shared" si="1"/>
        <v/>
      </c>
      <c r="E21" s="25" t="str">
        <f t="shared" si="2"/>
        <v/>
      </c>
      <c r="F21" s="25" t="str">
        <f t="shared" si="3"/>
        <v/>
      </c>
      <c r="G21" s="32" t="str">
        <f>MID($H$11,25,4)</f>
        <v/>
      </c>
      <c r="H21" s="30" t="e">
        <f t="shared" si="4"/>
        <v>#N/A</v>
      </c>
      <c r="I21" s="30" t="e">
        <f t="shared" si="0"/>
        <v>#N/A</v>
      </c>
      <c r="L21"/>
    </row>
    <row r="22" spans="1:12" x14ac:dyDescent="0.25">
      <c r="A22" s="29" t="s">
        <v>12</v>
      </c>
      <c r="B22" s="26" t="s">
        <v>128</v>
      </c>
      <c r="C22" t="s">
        <v>129</v>
      </c>
      <c r="D22" s="26" t="str">
        <f t="shared" si="1"/>
        <v/>
      </c>
      <c r="E22" s="25" t="str">
        <f t="shared" si="2"/>
        <v/>
      </c>
      <c r="F22" s="25" t="str">
        <f t="shared" si="3"/>
        <v/>
      </c>
      <c r="G22" s="32" t="str">
        <f>MID($H$11,29,4)</f>
        <v/>
      </c>
      <c r="H22" s="30" t="e">
        <f t="shared" si="4"/>
        <v>#N/A</v>
      </c>
      <c r="I22" s="30" t="e">
        <f t="shared" si="0"/>
        <v>#N/A</v>
      </c>
      <c r="L22"/>
    </row>
    <row r="23" spans="1:12" x14ac:dyDescent="0.25">
      <c r="A23" s="29" t="s">
        <v>13</v>
      </c>
      <c r="B23" s="26" t="s">
        <v>130</v>
      </c>
      <c r="C23" t="s">
        <v>131</v>
      </c>
      <c r="D23" s="26" t="str">
        <f t="shared" si="1"/>
        <v/>
      </c>
      <c r="E23" s="25" t="str">
        <f t="shared" si="2"/>
        <v/>
      </c>
      <c r="F23" s="25" t="str">
        <f t="shared" si="3"/>
        <v/>
      </c>
      <c r="G23" s="32" t="str">
        <f>MID($H$11,33,4)</f>
        <v/>
      </c>
      <c r="H23" s="30" t="e">
        <f t="shared" si="4"/>
        <v>#N/A</v>
      </c>
      <c r="I23" s="30" t="e">
        <f t="shared" si="0"/>
        <v>#N/A</v>
      </c>
      <c r="L23"/>
    </row>
    <row r="24" spans="1:12" x14ac:dyDescent="0.25">
      <c r="A24" s="29" t="s">
        <v>14</v>
      </c>
      <c r="B24" s="26" t="s">
        <v>132</v>
      </c>
      <c r="C24" t="s">
        <v>133</v>
      </c>
      <c r="D24" s="26" t="str">
        <f t="shared" si="1"/>
        <v/>
      </c>
      <c r="E24" s="25" t="str">
        <f t="shared" si="2"/>
        <v/>
      </c>
      <c r="F24" s="25" t="str">
        <f t="shared" si="3"/>
        <v/>
      </c>
      <c r="G24" s="32" t="str">
        <f>MID($H$11,37,4)</f>
        <v/>
      </c>
      <c r="H24" s="30" t="e">
        <f t="shared" ref="H24:H87" si="5">VLOOKUP(D24,$A$15:$C$114,2,FALSE)</f>
        <v>#N/A</v>
      </c>
      <c r="I24" s="30" t="e">
        <f t="shared" si="0"/>
        <v>#N/A</v>
      </c>
      <c r="L24"/>
    </row>
    <row r="25" spans="1:12" x14ac:dyDescent="0.25">
      <c r="A25" s="29" t="s">
        <v>18</v>
      </c>
      <c r="B25" s="26" t="s">
        <v>134</v>
      </c>
      <c r="C25" t="s">
        <v>135</v>
      </c>
      <c r="D25" s="26" t="str">
        <f t="shared" si="1"/>
        <v/>
      </c>
      <c r="E25" s="25" t="str">
        <f t="shared" si="2"/>
        <v/>
      </c>
      <c r="F25" s="25" t="str">
        <f t="shared" si="3"/>
        <v/>
      </c>
      <c r="G25" s="32" t="str">
        <f>MID($H$11,41,4)</f>
        <v/>
      </c>
      <c r="H25" s="30" t="e">
        <f t="shared" si="5"/>
        <v>#N/A</v>
      </c>
      <c r="I25" s="30" t="e">
        <f t="shared" si="0"/>
        <v>#N/A</v>
      </c>
      <c r="L25"/>
    </row>
    <row r="26" spans="1:12" x14ac:dyDescent="0.25">
      <c r="A26" s="29" t="s">
        <v>17</v>
      </c>
      <c r="B26" s="26" t="s">
        <v>136</v>
      </c>
      <c r="C26" t="s">
        <v>137</v>
      </c>
      <c r="D26" s="26" t="str">
        <f t="shared" si="1"/>
        <v/>
      </c>
      <c r="E26" s="25" t="str">
        <f t="shared" si="2"/>
        <v/>
      </c>
      <c r="F26" s="25" t="str">
        <f t="shared" si="3"/>
        <v/>
      </c>
      <c r="G26" s="32" t="str">
        <f>MID($H$11,45,4)</f>
        <v/>
      </c>
      <c r="H26" s="30" t="e">
        <f t="shared" si="5"/>
        <v>#N/A</v>
      </c>
      <c r="I26" s="30" t="e">
        <f t="shared" si="0"/>
        <v>#N/A</v>
      </c>
      <c r="L26"/>
    </row>
    <row r="27" spans="1:12" x14ac:dyDescent="0.25">
      <c r="A27" s="29" t="s">
        <v>19</v>
      </c>
      <c r="B27" s="26" t="s">
        <v>138</v>
      </c>
      <c r="C27" t="s">
        <v>139</v>
      </c>
      <c r="D27" s="26" t="str">
        <f t="shared" si="1"/>
        <v/>
      </c>
      <c r="E27" s="25" t="str">
        <f t="shared" si="2"/>
        <v/>
      </c>
      <c r="F27" s="25" t="str">
        <f t="shared" si="3"/>
        <v/>
      </c>
      <c r="G27" s="32" t="str">
        <f>MID($H$11,49,4)</f>
        <v/>
      </c>
      <c r="H27" s="30" t="e">
        <f t="shared" si="5"/>
        <v>#N/A</v>
      </c>
      <c r="I27" s="30" t="e">
        <f t="shared" si="0"/>
        <v>#N/A</v>
      </c>
      <c r="L27"/>
    </row>
    <row r="28" spans="1:12" x14ac:dyDescent="0.25">
      <c r="A28" s="29" t="s">
        <v>20</v>
      </c>
      <c r="B28" s="26" t="s">
        <v>140</v>
      </c>
      <c r="C28" t="s">
        <v>141</v>
      </c>
      <c r="D28" s="26" t="str">
        <f t="shared" si="1"/>
        <v/>
      </c>
      <c r="E28" s="25" t="str">
        <f t="shared" si="2"/>
        <v/>
      </c>
      <c r="F28" s="25" t="str">
        <f t="shared" si="3"/>
        <v/>
      </c>
      <c r="G28" s="32" t="str">
        <f>MID($H$11,53,4)</f>
        <v/>
      </c>
      <c r="H28" s="30" t="e">
        <f t="shared" si="5"/>
        <v>#N/A</v>
      </c>
      <c r="I28" s="30" t="e">
        <f t="shared" si="0"/>
        <v>#N/A</v>
      </c>
      <c r="L28"/>
    </row>
    <row r="29" spans="1:12" x14ac:dyDescent="0.25">
      <c r="A29" s="29" t="s">
        <v>21</v>
      </c>
      <c r="B29" s="26" t="s">
        <v>142</v>
      </c>
      <c r="C29" t="s">
        <v>143</v>
      </c>
      <c r="D29" s="26" t="str">
        <f t="shared" si="1"/>
        <v/>
      </c>
      <c r="E29" s="25" t="str">
        <f t="shared" si="2"/>
        <v/>
      </c>
      <c r="F29" s="25" t="str">
        <f t="shared" si="3"/>
        <v/>
      </c>
      <c r="G29" s="32" t="str">
        <f>MID($H$11,57,4)</f>
        <v/>
      </c>
      <c r="H29" s="30" t="e">
        <f t="shared" si="5"/>
        <v>#N/A</v>
      </c>
      <c r="I29" s="30" t="e">
        <f t="shared" si="0"/>
        <v>#N/A</v>
      </c>
      <c r="L29"/>
    </row>
    <row r="30" spans="1:12" x14ac:dyDescent="0.25">
      <c r="A30" s="29" t="s">
        <v>22</v>
      </c>
      <c r="B30" s="26" t="s">
        <v>144</v>
      </c>
      <c r="C30" t="s">
        <v>145</v>
      </c>
      <c r="D30" s="26" t="str">
        <f t="shared" si="1"/>
        <v/>
      </c>
      <c r="E30" s="25" t="str">
        <f t="shared" si="2"/>
        <v/>
      </c>
      <c r="F30" s="25" t="str">
        <f t="shared" si="3"/>
        <v/>
      </c>
      <c r="G30" s="32" t="str">
        <f>MID($H$11,61,4)</f>
        <v/>
      </c>
      <c r="H30" s="30" t="e">
        <f t="shared" si="5"/>
        <v>#N/A</v>
      </c>
      <c r="I30" s="30" t="e">
        <f t="shared" si="0"/>
        <v>#N/A</v>
      </c>
      <c r="L30"/>
    </row>
    <row r="31" spans="1:12" x14ac:dyDescent="0.25">
      <c r="A31" s="29" t="s">
        <v>23</v>
      </c>
      <c r="B31" s="26" t="s">
        <v>146</v>
      </c>
      <c r="C31" t="s">
        <v>147</v>
      </c>
      <c r="D31" s="26" t="str">
        <f t="shared" si="1"/>
        <v/>
      </c>
      <c r="E31" s="25" t="str">
        <f t="shared" si="2"/>
        <v/>
      </c>
      <c r="F31" s="25" t="str">
        <f t="shared" si="3"/>
        <v/>
      </c>
      <c r="G31" s="32" t="str">
        <f>MID($H$11,65,4)</f>
        <v/>
      </c>
      <c r="H31" s="30" t="e">
        <f t="shared" si="5"/>
        <v>#N/A</v>
      </c>
      <c r="I31" s="30" t="e">
        <f t="shared" si="0"/>
        <v>#N/A</v>
      </c>
      <c r="L31"/>
    </row>
    <row r="32" spans="1:12" x14ac:dyDescent="0.25">
      <c r="A32" s="29" t="s">
        <v>24</v>
      </c>
      <c r="B32" s="26" t="s">
        <v>148</v>
      </c>
      <c r="C32" t="s">
        <v>149</v>
      </c>
      <c r="D32" s="26" t="str">
        <f t="shared" si="1"/>
        <v/>
      </c>
      <c r="E32" s="25" t="str">
        <f t="shared" si="2"/>
        <v/>
      </c>
      <c r="F32" s="25" t="str">
        <f t="shared" si="3"/>
        <v/>
      </c>
      <c r="G32" s="32" t="str">
        <f>MID($H$11,69,4)</f>
        <v/>
      </c>
      <c r="H32" s="30" t="e">
        <f t="shared" si="5"/>
        <v>#N/A</v>
      </c>
      <c r="I32" s="30" t="e">
        <f t="shared" si="0"/>
        <v>#N/A</v>
      </c>
      <c r="L32"/>
    </row>
    <row r="33" spans="1:12" x14ac:dyDescent="0.25">
      <c r="A33" s="29" t="s">
        <v>25</v>
      </c>
      <c r="B33" s="26" t="s">
        <v>150</v>
      </c>
      <c r="C33" t="s">
        <v>151</v>
      </c>
      <c r="D33" s="26" t="str">
        <f t="shared" si="1"/>
        <v/>
      </c>
      <c r="E33" s="25" t="str">
        <f t="shared" si="2"/>
        <v/>
      </c>
      <c r="F33" s="25" t="str">
        <f t="shared" si="3"/>
        <v/>
      </c>
      <c r="G33" s="32" t="str">
        <f>MID($H$11,73,4)</f>
        <v/>
      </c>
      <c r="H33" s="30" t="e">
        <f t="shared" si="5"/>
        <v>#N/A</v>
      </c>
      <c r="I33" s="30" t="e">
        <f t="shared" si="0"/>
        <v>#N/A</v>
      </c>
      <c r="L33"/>
    </row>
    <row r="34" spans="1:12" x14ac:dyDescent="0.25">
      <c r="A34" s="29" t="s">
        <v>26</v>
      </c>
      <c r="B34" s="26" t="s">
        <v>152</v>
      </c>
      <c r="C34" t="s">
        <v>153</v>
      </c>
      <c r="D34" s="26" t="str">
        <f t="shared" si="1"/>
        <v/>
      </c>
      <c r="E34" s="25" t="str">
        <f t="shared" si="2"/>
        <v/>
      </c>
      <c r="F34" s="25" t="str">
        <f t="shared" si="3"/>
        <v/>
      </c>
      <c r="G34" s="32" t="str">
        <f>MID($H$11,77,4)</f>
        <v/>
      </c>
      <c r="H34" s="30" t="e">
        <f t="shared" si="5"/>
        <v>#N/A</v>
      </c>
      <c r="I34" s="30" t="e">
        <f t="shared" si="0"/>
        <v>#N/A</v>
      </c>
      <c r="L34"/>
    </row>
    <row r="35" spans="1:12" x14ac:dyDescent="0.25">
      <c r="A35" s="29" t="s">
        <v>27</v>
      </c>
      <c r="B35" s="26" t="s">
        <v>154</v>
      </c>
      <c r="C35" t="s">
        <v>155</v>
      </c>
      <c r="D35" s="26" t="str">
        <f t="shared" si="1"/>
        <v/>
      </c>
      <c r="E35" s="25" t="str">
        <f t="shared" si="2"/>
        <v/>
      </c>
      <c r="F35" s="25" t="str">
        <f t="shared" si="3"/>
        <v/>
      </c>
      <c r="G35" s="32" t="str">
        <f>MID($H$11,81,4)</f>
        <v/>
      </c>
      <c r="H35" s="30" t="e">
        <f t="shared" si="5"/>
        <v>#N/A</v>
      </c>
      <c r="I35" s="30" t="e">
        <f t="shared" si="0"/>
        <v>#N/A</v>
      </c>
      <c r="L35"/>
    </row>
    <row r="36" spans="1:12" x14ac:dyDescent="0.25">
      <c r="A36" s="29" t="s">
        <v>28</v>
      </c>
      <c r="B36" s="26" t="s">
        <v>156</v>
      </c>
      <c r="C36" t="s">
        <v>157</v>
      </c>
      <c r="D36" s="26" t="str">
        <f t="shared" si="1"/>
        <v/>
      </c>
      <c r="E36" s="25" t="str">
        <f t="shared" si="2"/>
        <v/>
      </c>
      <c r="F36" s="25" t="str">
        <f t="shared" si="3"/>
        <v/>
      </c>
      <c r="G36" s="32" t="str">
        <f>MID($H$11,85,4)</f>
        <v/>
      </c>
      <c r="H36" s="30" t="e">
        <f t="shared" si="5"/>
        <v>#N/A</v>
      </c>
      <c r="I36" s="30" t="e">
        <f t="shared" si="0"/>
        <v>#N/A</v>
      </c>
      <c r="L36"/>
    </row>
    <row r="37" spans="1:12" x14ac:dyDescent="0.25">
      <c r="A37" s="29" t="s">
        <v>29</v>
      </c>
      <c r="B37" s="26" t="s">
        <v>158</v>
      </c>
      <c r="C37" t="s">
        <v>159</v>
      </c>
      <c r="D37" s="26" t="str">
        <f t="shared" si="1"/>
        <v/>
      </c>
      <c r="E37" s="25" t="str">
        <f t="shared" si="2"/>
        <v/>
      </c>
      <c r="F37" s="25" t="str">
        <f t="shared" si="3"/>
        <v/>
      </c>
      <c r="G37" s="32" t="str">
        <f>MID($H$11,89,4)</f>
        <v/>
      </c>
      <c r="H37" s="30" t="e">
        <f t="shared" si="5"/>
        <v>#N/A</v>
      </c>
      <c r="I37" s="30" t="e">
        <f t="shared" si="0"/>
        <v>#N/A</v>
      </c>
      <c r="L37"/>
    </row>
    <row r="38" spans="1:12" x14ac:dyDescent="0.25">
      <c r="A38" s="29" t="s">
        <v>30</v>
      </c>
      <c r="B38" s="26" t="s">
        <v>4</v>
      </c>
      <c r="C38" t="s">
        <v>160</v>
      </c>
      <c r="D38" s="26" t="str">
        <f t="shared" si="1"/>
        <v/>
      </c>
      <c r="E38" s="25" t="str">
        <f t="shared" si="2"/>
        <v/>
      </c>
      <c r="F38" s="25" t="str">
        <f t="shared" si="3"/>
        <v/>
      </c>
      <c r="G38" s="32" t="str">
        <f>MID($H$11,93,4)</f>
        <v/>
      </c>
      <c r="H38" s="30" t="e">
        <f t="shared" si="5"/>
        <v>#N/A</v>
      </c>
      <c r="I38" s="30" t="e">
        <f t="shared" si="0"/>
        <v>#N/A</v>
      </c>
      <c r="L38"/>
    </row>
    <row r="39" spans="1:12" x14ac:dyDescent="0.25">
      <c r="A39" s="29" t="s">
        <v>31</v>
      </c>
      <c r="B39" s="26" t="s">
        <v>161</v>
      </c>
      <c r="C39" t="s">
        <v>162</v>
      </c>
      <c r="D39" s="26" t="str">
        <f t="shared" si="1"/>
        <v/>
      </c>
      <c r="E39" s="25" t="str">
        <f t="shared" si="2"/>
        <v/>
      </c>
      <c r="F39" s="25" t="str">
        <f t="shared" si="3"/>
        <v/>
      </c>
      <c r="G39" s="32" t="str">
        <f>MID($H$11,97,4)</f>
        <v/>
      </c>
      <c r="H39" s="30" t="e">
        <f t="shared" si="5"/>
        <v>#N/A</v>
      </c>
      <c r="I39" s="30" t="e">
        <f t="shared" si="0"/>
        <v>#N/A</v>
      </c>
      <c r="L39"/>
    </row>
    <row r="40" spans="1:12" x14ac:dyDescent="0.25">
      <c r="A40" s="29" t="s">
        <v>32</v>
      </c>
      <c r="B40" s="26" t="s">
        <v>163</v>
      </c>
      <c r="C40" t="s">
        <v>164</v>
      </c>
      <c r="D40" s="26" t="str">
        <f>MID(G40,1,2)</f>
        <v/>
      </c>
      <c r="E40" s="25" t="str">
        <f t="shared" si="2"/>
        <v/>
      </c>
      <c r="F40" s="25" t="str">
        <f t="shared" si="3"/>
        <v/>
      </c>
      <c r="G40" s="32" t="str">
        <f>MID($H$11,101,4)</f>
        <v/>
      </c>
      <c r="H40" s="30" t="e">
        <f t="shared" si="5"/>
        <v>#N/A</v>
      </c>
      <c r="I40" s="30" t="e">
        <f t="shared" si="0"/>
        <v>#N/A</v>
      </c>
      <c r="L40"/>
    </row>
    <row r="41" spans="1:12" x14ac:dyDescent="0.25">
      <c r="A41" s="29" t="s">
        <v>33</v>
      </c>
      <c r="B41" s="26" t="s">
        <v>165</v>
      </c>
      <c r="C41" t="s">
        <v>166</v>
      </c>
      <c r="D41" s="26" t="str">
        <f t="shared" si="1"/>
        <v/>
      </c>
      <c r="E41" s="25" t="str">
        <f t="shared" si="2"/>
        <v/>
      </c>
      <c r="F41" s="25" t="str">
        <f t="shared" si="3"/>
        <v/>
      </c>
      <c r="G41" s="32" t="str">
        <f>MID($H$11,105,4)</f>
        <v/>
      </c>
      <c r="H41" s="30" t="e">
        <f t="shared" si="5"/>
        <v>#N/A</v>
      </c>
      <c r="I41" s="30" t="e">
        <f t="shared" si="0"/>
        <v>#N/A</v>
      </c>
      <c r="L41"/>
    </row>
    <row r="42" spans="1:12" x14ac:dyDescent="0.25">
      <c r="A42" s="29" t="s">
        <v>34</v>
      </c>
      <c r="B42" s="26" t="s">
        <v>167</v>
      </c>
      <c r="C42" t="s">
        <v>168</v>
      </c>
      <c r="D42" s="26" t="str">
        <f t="shared" si="1"/>
        <v/>
      </c>
      <c r="E42" s="25" t="str">
        <f t="shared" si="2"/>
        <v/>
      </c>
      <c r="F42" s="25" t="str">
        <f t="shared" si="3"/>
        <v/>
      </c>
      <c r="G42" s="32" t="str">
        <f>MID($H$11,109,4)</f>
        <v/>
      </c>
      <c r="H42" s="30" t="e">
        <f t="shared" si="5"/>
        <v>#N/A</v>
      </c>
      <c r="I42" s="30" t="e">
        <f t="shared" si="0"/>
        <v>#N/A</v>
      </c>
      <c r="L42"/>
    </row>
    <row r="43" spans="1:12" x14ac:dyDescent="0.25">
      <c r="A43" s="29" t="s">
        <v>35</v>
      </c>
      <c r="B43" s="26" t="s">
        <v>169</v>
      </c>
      <c r="C43" t="s">
        <v>170</v>
      </c>
      <c r="D43" s="26" t="str">
        <f t="shared" si="1"/>
        <v/>
      </c>
      <c r="E43" s="25" t="str">
        <f t="shared" si="2"/>
        <v/>
      </c>
      <c r="F43" s="25" t="str">
        <f t="shared" si="3"/>
        <v/>
      </c>
      <c r="G43" s="32" t="str">
        <f>MID($H$11,113,4)</f>
        <v/>
      </c>
      <c r="H43" s="30" t="e">
        <f t="shared" si="5"/>
        <v>#N/A</v>
      </c>
      <c r="I43" s="30" t="e">
        <f t="shared" si="0"/>
        <v>#N/A</v>
      </c>
      <c r="L43"/>
    </row>
    <row r="44" spans="1:12" x14ac:dyDescent="0.25">
      <c r="A44" s="29" t="s">
        <v>36</v>
      </c>
      <c r="B44" s="26" t="s">
        <v>171</v>
      </c>
      <c r="C44" t="s">
        <v>172</v>
      </c>
      <c r="D44" s="26" t="str">
        <f t="shared" si="1"/>
        <v/>
      </c>
      <c r="E44" s="25" t="str">
        <f t="shared" si="2"/>
        <v/>
      </c>
      <c r="F44" s="25" t="str">
        <f t="shared" si="3"/>
        <v/>
      </c>
      <c r="G44" s="32" t="str">
        <f>MID($H$11,117,4)</f>
        <v/>
      </c>
      <c r="H44" s="30" t="e">
        <f t="shared" si="5"/>
        <v>#N/A</v>
      </c>
      <c r="I44" s="30" t="e">
        <f t="shared" si="0"/>
        <v>#N/A</v>
      </c>
      <c r="L44"/>
    </row>
    <row r="45" spans="1:12" x14ac:dyDescent="0.25">
      <c r="A45" s="29" t="s">
        <v>37</v>
      </c>
      <c r="B45" s="26" t="s">
        <v>173</v>
      </c>
      <c r="C45" t="s">
        <v>174</v>
      </c>
      <c r="D45" s="26" t="str">
        <f t="shared" si="1"/>
        <v/>
      </c>
      <c r="E45" s="25" t="str">
        <f t="shared" si="2"/>
        <v/>
      </c>
      <c r="F45" s="25" t="str">
        <f t="shared" si="3"/>
        <v/>
      </c>
      <c r="G45" s="32" t="str">
        <f>MID($H$11,121,4)</f>
        <v/>
      </c>
      <c r="H45" s="30" t="e">
        <f t="shared" si="5"/>
        <v>#N/A</v>
      </c>
      <c r="I45" s="30" t="e">
        <f t="shared" si="0"/>
        <v>#N/A</v>
      </c>
      <c r="L45"/>
    </row>
    <row r="46" spans="1:12" x14ac:dyDescent="0.25">
      <c r="A46" s="29" t="s">
        <v>38</v>
      </c>
      <c r="B46" s="26" t="s">
        <v>175</v>
      </c>
      <c r="C46" t="s">
        <v>176</v>
      </c>
      <c r="D46" s="26" t="str">
        <f t="shared" si="1"/>
        <v/>
      </c>
      <c r="E46" s="25" t="str">
        <f t="shared" si="2"/>
        <v/>
      </c>
      <c r="F46" s="25" t="str">
        <f t="shared" si="3"/>
        <v/>
      </c>
      <c r="G46" s="32" t="str">
        <f>MID($H$11,125,4)</f>
        <v/>
      </c>
      <c r="H46" s="30" t="e">
        <f t="shared" si="5"/>
        <v>#N/A</v>
      </c>
      <c r="I46" s="30" t="e">
        <f t="shared" si="0"/>
        <v>#N/A</v>
      </c>
      <c r="L46"/>
    </row>
    <row r="47" spans="1:12" x14ac:dyDescent="0.25">
      <c r="A47" s="29" t="s">
        <v>39</v>
      </c>
      <c r="B47" s="26" t="s">
        <v>177</v>
      </c>
      <c r="C47" t="s">
        <v>178</v>
      </c>
      <c r="D47" s="26" t="str">
        <f t="shared" si="1"/>
        <v/>
      </c>
      <c r="E47" s="25" t="str">
        <f t="shared" si="2"/>
        <v/>
      </c>
      <c r="F47" s="25" t="str">
        <f t="shared" si="3"/>
        <v/>
      </c>
      <c r="G47" s="32" t="str">
        <f>MID($H$11,129,4)</f>
        <v/>
      </c>
      <c r="H47" s="30" t="e">
        <f t="shared" si="5"/>
        <v>#N/A</v>
      </c>
      <c r="I47" s="30" t="e">
        <f t="shared" si="0"/>
        <v>#N/A</v>
      </c>
      <c r="L47"/>
    </row>
    <row r="48" spans="1:12" x14ac:dyDescent="0.25">
      <c r="A48" s="29" t="s">
        <v>40</v>
      </c>
      <c r="B48" s="26" t="s">
        <v>179</v>
      </c>
      <c r="C48" t="s">
        <v>180</v>
      </c>
      <c r="D48" s="26" t="str">
        <f t="shared" si="1"/>
        <v/>
      </c>
      <c r="E48" s="25" t="str">
        <f t="shared" si="2"/>
        <v/>
      </c>
      <c r="F48" s="25" t="str">
        <f t="shared" si="3"/>
        <v/>
      </c>
      <c r="G48" s="32" t="str">
        <f>MID($H$11,133,4)</f>
        <v/>
      </c>
      <c r="H48" s="30" t="e">
        <f t="shared" si="5"/>
        <v>#N/A</v>
      </c>
      <c r="I48" s="30" t="e">
        <f t="shared" si="0"/>
        <v>#N/A</v>
      </c>
      <c r="L48"/>
    </row>
    <row r="49" spans="1:12" x14ac:dyDescent="0.25">
      <c r="A49" s="29" t="s">
        <v>41</v>
      </c>
      <c r="B49" s="26" t="s">
        <v>181</v>
      </c>
      <c r="C49" t="s">
        <v>182</v>
      </c>
      <c r="D49" s="26" t="str">
        <f t="shared" si="1"/>
        <v/>
      </c>
      <c r="E49" s="25" t="str">
        <f t="shared" si="2"/>
        <v/>
      </c>
      <c r="F49" s="25" t="str">
        <f t="shared" si="3"/>
        <v/>
      </c>
      <c r="G49" s="32" t="str">
        <f>MID($H$11,137,4)</f>
        <v/>
      </c>
      <c r="H49" s="30" t="e">
        <f t="shared" si="5"/>
        <v>#N/A</v>
      </c>
      <c r="I49" s="30" t="e">
        <f t="shared" si="0"/>
        <v>#N/A</v>
      </c>
      <c r="L49"/>
    </row>
    <row r="50" spans="1:12" x14ac:dyDescent="0.25">
      <c r="A50" s="29" t="s">
        <v>42</v>
      </c>
      <c r="B50" s="26" t="s">
        <v>183</v>
      </c>
      <c r="C50" t="s">
        <v>184</v>
      </c>
      <c r="D50" s="26" t="str">
        <f t="shared" si="1"/>
        <v/>
      </c>
      <c r="E50" s="25" t="str">
        <f t="shared" si="2"/>
        <v/>
      </c>
      <c r="F50" s="25" t="str">
        <f t="shared" si="3"/>
        <v/>
      </c>
      <c r="G50" s="32" t="str">
        <f>MID($H$11,141,4)</f>
        <v/>
      </c>
      <c r="H50" s="30" t="e">
        <f t="shared" si="5"/>
        <v>#N/A</v>
      </c>
      <c r="I50" s="30" t="e">
        <f t="shared" si="0"/>
        <v>#N/A</v>
      </c>
      <c r="L50"/>
    </row>
    <row r="51" spans="1:12" x14ac:dyDescent="0.25">
      <c r="A51" s="29" t="s">
        <v>43</v>
      </c>
      <c r="B51" s="26" t="s">
        <v>185</v>
      </c>
      <c r="C51" t="s">
        <v>186</v>
      </c>
      <c r="D51" s="26" t="str">
        <f t="shared" si="1"/>
        <v/>
      </c>
      <c r="E51" s="25" t="str">
        <f t="shared" si="2"/>
        <v/>
      </c>
      <c r="F51" s="25" t="str">
        <f t="shared" si="3"/>
        <v/>
      </c>
      <c r="G51" s="32" t="str">
        <f>MID($H$11,145,4)</f>
        <v/>
      </c>
      <c r="H51" s="30" t="e">
        <f t="shared" si="5"/>
        <v>#N/A</v>
      </c>
      <c r="I51" s="30" t="e">
        <f t="shared" si="0"/>
        <v>#N/A</v>
      </c>
      <c r="L51"/>
    </row>
    <row r="52" spans="1:12" x14ac:dyDescent="0.25">
      <c r="A52" s="29" t="s">
        <v>44</v>
      </c>
      <c r="B52" s="26" t="s">
        <v>187</v>
      </c>
      <c r="C52" t="s">
        <v>188</v>
      </c>
      <c r="D52" s="26" t="str">
        <f t="shared" si="1"/>
        <v/>
      </c>
      <c r="E52" s="25" t="str">
        <f t="shared" si="2"/>
        <v/>
      </c>
      <c r="F52" s="25" t="str">
        <f t="shared" si="3"/>
        <v/>
      </c>
      <c r="G52" s="32" t="str">
        <f>MID($H$11,149,4)</f>
        <v/>
      </c>
      <c r="H52" s="30" t="e">
        <f t="shared" si="5"/>
        <v>#N/A</v>
      </c>
      <c r="I52" s="30" t="e">
        <f t="shared" si="0"/>
        <v>#N/A</v>
      </c>
      <c r="L52"/>
    </row>
    <row r="53" spans="1:12" x14ac:dyDescent="0.25">
      <c r="A53" s="29" t="s">
        <v>45</v>
      </c>
      <c r="B53" s="26" t="s">
        <v>189</v>
      </c>
      <c r="C53" t="s">
        <v>190</v>
      </c>
      <c r="D53" s="26" t="str">
        <f t="shared" si="1"/>
        <v/>
      </c>
      <c r="E53" s="25" t="str">
        <f t="shared" si="2"/>
        <v/>
      </c>
      <c r="F53" s="25" t="str">
        <f t="shared" si="3"/>
        <v/>
      </c>
      <c r="G53" s="32" t="str">
        <f>MID($H$11,153,4)</f>
        <v/>
      </c>
      <c r="H53" s="30" t="e">
        <f t="shared" si="5"/>
        <v>#N/A</v>
      </c>
      <c r="I53" s="30" t="e">
        <f t="shared" si="0"/>
        <v>#N/A</v>
      </c>
      <c r="L53"/>
    </row>
    <row r="54" spans="1:12" x14ac:dyDescent="0.25">
      <c r="A54" s="29" t="s">
        <v>46</v>
      </c>
      <c r="B54" s="26" t="s">
        <v>191</v>
      </c>
      <c r="C54" t="s">
        <v>192</v>
      </c>
      <c r="D54" s="26" t="str">
        <f t="shared" si="1"/>
        <v/>
      </c>
      <c r="E54" s="25" t="str">
        <f t="shared" si="2"/>
        <v/>
      </c>
      <c r="F54" s="25" t="str">
        <f t="shared" si="3"/>
        <v/>
      </c>
      <c r="G54" s="32" t="str">
        <f>MID($H$11,157,4)</f>
        <v/>
      </c>
      <c r="H54" s="30" t="e">
        <f t="shared" si="5"/>
        <v>#N/A</v>
      </c>
      <c r="I54" s="30" t="e">
        <f t="shared" si="0"/>
        <v>#N/A</v>
      </c>
      <c r="L54"/>
    </row>
    <row r="55" spans="1:12" x14ac:dyDescent="0.25">
      <c r="A55" s="29" t="s">
        <v>47</v>
      </c>
      <c r="B55" s="26" t="s">
        <v>193</v>
      </c>
      <c r="C55" t="s">
        <v>194</v>
      </c>
      <c r="D55" s="26" t="str">
        <f t="shared" si="1"/>
        <v/>
      </c>
      <c r="E55" s="25" t="str">
        <f t="shared" si="2"/>
        <v/>
      </c>
      <c r="F55" s="25" t="str">
        <f t="shared" si="3"/>
        <v/>
      </c>
      <c r="G55" s="32" t="str">
        <f>MID($H$11,161,4)</f>
        <v/>
      </c>
      <c r="H55" s="30" t="e">
        <f t="shared" si="5"/>
        <v>#N/A</v>
      </c>
      <c r="I55" s="30" t="e">
        <f t="shared" si="0"/>
        <v>#N/A</v>
      </c>
      <c r="L55"/>
    </row>
    <row r="56" spans="1:12" x14ac:dyDescent="0.25">
      <c r="A56" s="29" t="s">
        <v>48</v>
      </c>
      <c r="B56" s="26" t="s">
        <v>195</v>
      </c>
      <c r="C56" t="s">
        <v>196</v>
      </c>
      <c r="D56" s="26" t="str">
        <f t="shared" si="1"/>
        <v/>
      </c>
      <c r="E56" s="25" t="str">
        <f t="shared" si="2"/>
        <v/>
      </c>
      <c r="F56" s="25" t="str">
        <f t="shared" si="3"/>
        <v/>
      </c>
      <c r="G56" s="32" t="str">
        <f>MID($H$11,165,4)</f>
        <v/>
      </c>
      <c r="H56" s="30" t="e">
        <f t="shared" si="5"/>
        <v>#N/A</v>
      </c>
      <c r="I56" s="30" t="e">
        <f t="shared" si="0"/>
        <v>#N/A</v>
      </c>
      <c r="L56"/>
    </row>
    <row r="57" spans="1:12" x14ac:dyDescent="0.25">
      <c r="A57" s="29" t="s">
        <v>49</v>
      </c>
      <c r="B57" s="26" t="s">
        <v>197</v>
      </c>
      <c r="C57" t="s">
        <v>198</v>
      </c>
      <c r="D57" s="26" t="str">
        <f t="shared" si="1"/>
        <v/>
      </c>
      <c r="E57" s="25" t="str">
        <f t="shared" si="2"/>
        <v/>
      </c>
      <c r="F57" s="25" t="str">
        <f t="shared" si="3"/>
        <v/>
      </c>
      <c r="G57" s="32" t="str">
        <f>MID($H$11,169,4)</f>
        <v/>
      </c>
      <c r="H57" s="30" t="e">
        <f t="shared" si="5"/>
        <v>#N/A</v>
      </c>
      <c r="I57" s="30" t="e">
        <f t="shared" si="0"/>
        <v>#N/A</v>
      </c>
      <c r="L57"/>
    </row>
    <row r="58" spans="1:12" x14ac:dyDescent="0.25">
      <c r="A58" s="29" t="s">
        <v>50</v>
      </c>
      <c r="B58" s="26" t="s">
        <v>199</v>
      </c>
      <c r="C58" t="s">
        <v>200</v>
      </c>
      <c r="D58" s="26" t="str">
        <f t="shared" si="1"/>
        <v/>
      </c>
      <c r="E58" s="25" t="str">
        <f t="shared" si="2"/>
        <v/>
      </c>
      <c r="F58" s="25" t="str">
        <f t="shared" si="3"/>
        <v/>
      </c>
      <c r="G58" s="32" t="str">
        <f>MID($H$11,173,4)</f>
        <v/>
      </c>
      <c r="H58" s="30" t="e">
        <f t="shared" si="5"/>
        <v>#N/A</v>
      </c>
      <c r="I58" s="30" t="e">
        <f t="shared" si="0"/>
        <v>#N/A</v>
      </c>
      <c r="L58"/>
    </row>
    <row r="59" spans="1:12" x14ac:dyDescent="0.25">
      <c r="A59" s="29" t="s">
        <v>51</v>
      </c>
      <c r="B59" s="26" t="s">
        <v>201</v>
      </c>
      <c r="C59" t="s">
        <v>202</v>
      </c>
      <c r="D59" s="26" t="str">
        <f t="shared" si="1"/>
        <v/>
      </c>
      <c r="E59" s="25" t="str">
        <f t="shared" si="2"/>
        <v/>
      </c>
      <c r="F59" s="25" t="str">
        <f t="shared" si="3"/>
        <v/>
      </c>
      <c r="G59" s="32" t="str">
        <f>MID($H$11,177,4)</f>
        <v/>
      </c>
      <c r="H59" s="30" t="e">
        <f t="shared" si="5"/>
        <v>#N/A</v>
      </c>
      <c r="I59" s="30" t="e">
        <f t="shared" si="0"/>
        <v>#N/A</v>
      </c>
      <c r="L59"/>
    </row>
    <row r="60" spans="1:12" x14ac:dyDescent="0.25">
      <c r="A60" s="29" t="s">
        <v>52</v>
      </c>
      <c r="B60" s="26" t="s">
        <v>203</v>
      </c>
      <c r="C60" t="s">
        <v>204</v>
      </c>
      <c r="D60" s="26" t="str">
        <f t="shared" si="1"/>
        <v/>
      </c>
      <c r="E60" s="25" t="str">
        <f t="shared" si="2"/>
        <v/>
      </c>
      <c r="F60" s="25" t="str">
        <f t="shared" si="3"/>
        <v/>
      </c>
      <c r="G60" s="32" t="str">
        <f>MID($H$11,181,4)</f>
        <v/>
      </c>
      <c r="H60" s="30" t="e">
        <f t="shared" si="5"/>
        <v>#N/A</v>
      </c>
      <c r="I60" s="30" t="e">
        <f t="shared" si="0"/>
        <v>#N/A</v>
      </c>
      <c r="L60"/>
    </row>
    <row r="61" spans="1:12" x14ac:dyDescent="0.25">
      <c r="A61" s="29" t="s">
        <v>53</v>
      </c>
      <c r="B61" s="26" t="s">
        <v>205</v>
      </c>
      <c r="C61" t="s">
        <v>206</v>
      </c>
      <c r="D61" s="26" t="str">
        <f t="shared" si="1"/>
        <v/>
      </c>
      <c r="E61" s="25" t="str">
        <f t="shared" si="2"/>
        <v/>
      </c>
      <c r="F61" s="25" t="str">
        <f t="shared" si="3"/>
        <v/>
      </c>
      <c r="G61" s="32" t="str">
        <f>MID($H$11,185,4)</f>
        <v/>
      </c>
      <c r="H61" s="30" t="e">
        <f t="shared" si="5"/>
        <v>#N/A</v>
      </c>
      <c r="I61" s="30" t="e">
        <f t="shared" si="0"/>
        <v>#N/A</v>
      </c>
      <c r="L61"/>
    </row>
    <row r="62" spans="1:12" x14ac:dyDescent="0.25">
      <c r="A62" s="29" t="s">
        <v>54</v>
      </c>
      <c r="B62" s="26" t="s">
        <v>207</v>
      </c>
      <c r="C62" t="s">
        <v>208</v>
      </c>
      <c r="D62" s="26" t="str">
        <f t="shared" si="1"/>
        <v/>
      </c>
      <c r="E62" s="25" t="str">
        <f t="shared" si="2"/>
        <v/>
      </c>
      <c r="F62" s="25" t="str">
        <f t="shared" si="3"/>
        <v/>
      </c>
      <c r="G62" s="32" t="str">
        <f>MID($H$11,189,4)</f>
        <v/>
      </c>
      <c r="H62" s="30" t="e">
        <f t="shared" si="5"/>
        <v>#N/A</v>
      </c>
      <c r="I62" s="30" t="e">
        <f t="shared" si="0"/>
        <v>#N/A</v>
      </c>
      <c r="L62"/>
    </row>
    <row r="63" spans="1:12" x14ac:dyDescent="0.25">
      <c r="A63" s="29" t="s">
        <v>55</v>
      </c>
      <c r="B63" s="26" t="s">
        <v>209</v>
      </c>
      <c r="C63" t="s">
        <v>210</v>
      </c>
      <c r="D63" s="26" t="str">
        <f t="shared" si="1"/>
        <v/>
      </c>
      <c r="E63" s="25" t="str">
        <f t="shared" si="2"/>
        <v/>
      </c>
      <c r="F63" s="25" t="str">
        <f t="shared" si="3"/>
        <v/>
      </c>
      <c r="G63" s="32" t="str">
        <f>MID($H$11,193,4)</f>
        <v/>
      </c>
      <c r="H63" s="30" t="e">
        <f t="shared" si="5"/>
        <v>#N/A</v>
      </c>
      <c r="I63" s="30" t="e">
        <f t="shared" si="0"/>
        <v>#N/A</v>
      </c>
      <c r="L63"/>
    </row>
    <row r="64" spans="1:12" x14ac:dyDescent="0.25">
      <c r="A64" s="29" t="s">
        <v>56</v>
      </c>
      <c r="B64" s="26" t="s">
        <v>211</v>
      </c>
      <c r="C64" t="s">
        <v>212</v>
      </c>
      <c r="D64" s="26" t="str">
        <f t="shared" si="1"/>
        <v/>
      </c>
      <c r="E64" s="25" t="str">
        <f t="shared" si="2"/>
        <v/>
      </c>
      <c r="F64" s="25" t="str">
        <f t="shared" si="3"/>
        <v/>
      </c>
      <c r="G64" s="32" t="str">
        <f>MID($H$11,197,4)</f>
        <v/>
      </c>
      <c r="H64" s="30" t="e">
        <f t="shared" si="5"/>
        <v>#N/A</v>
      </c>
      <c r="I64" s="30" t="e">
        <f t="shared" si="0"/>
        <v>#N/A</v>
      </c>
      <c r="L64"/>
    </row>
    <row r="65" spans="1:12" x14ac:dyDescent="0.25">
      <c r="A65" s="29" t="s">
        <v>57</v>
      </c>
      <c r="B65" s="26" t="s">
        <v>213</v>
      </c>
      <c r="C65" t="s">
        <v>214</v>
      </c>
      <c r="D65" s="26" t="str">
        <f t="shared" si="1"/>
        <v/>
      </c>
      <c r="E65" s="25" t="str">
        <f t="shared" si="2"/>
        <v/>
      </c>
      <c r="F65" s="25" t="str">
        <f t="shared" si="3"/>
        <v/>
      </c>
      <c r="G65" s="32" t="str">
        <f>MID($H$11,201,4)</f>
        <v/>
      </c>
      <c r="H65" s="30" t="e">
        <f t="shared" si="5"/>
        <v>#N/A</v>
      </c>
      <c r="I65" s="30" t="e">
        <f t="shared" si="0"/>
        <v>#N/A</v>
      </c>
      <c r="L65"/>
    </row>
    <row r="66" spans="1:12" x14ac:dyDescent="0.25">
      <c r="A66" s="29" t="s">
        <v>58</v>
      </c>
      <c r="B66" s="26" t="s">
        <v>215</v>
      </c>
      <c r="C66" t="s">
        <v>216</v>
      </c>
      <c r="D66" s="26" t="str">
        <f t="shared" si="1"/>
        <v/>
      </c>
      <c r="E66" s="25" t="str">
        <f t="shared" si="2"/>
        <v/>
      </c>
      <c r="F66" s="25" t="str">
        <f t="shared" si="3"/>
        <v/>
      </c>
      <c r="G66" s="32" t="str">
        <f>MID($H$11,205,4)</f>
        <v/>
      </c>
      <c r="H66" s="30" t="e">
        <f t="shared" si="5"/>
        <v>#N/A</v>
      </c>
      <c r="I66" s="30" t="e">
        <f t="shared" si="0"/>
        <v>#N/A</v>
      </c>
      <c r="L66"/>
    </row>
    <row r="67" spans="1:12" x14ac:dyDescent="0.25">
      <c r="A67" s="29" t="s">
        <v>59</v>
      </c>
      <c r="B67" s="26" t="s">
        <v>217</v>
      </c>
      <c r="C67" t="s">
        <v>218</v>
      </c>
      <c r="D67" s="26" t="str">
        <f t="shared" si="1"/>
        <v/>
      </c>
      <c r="E67" s="25" t="str">
        <f t="shared" si="2"/>
        <v/>
      </c>
      <c r="F67" s="25" t="str">
        <f t="shared" si="3"/>
        <v/>
      </c>
      <c r="G67" s="32" t="str">
        <f>MID($H$11,209,4)</f>
        <v/>
      </c>
      <c r="H67" s="30" t="e">
        <f t="shared" si="5"/>
        <v>#N/A</v>
      </c>
      <c r="I67" s="30" t="e">
        <f t="shared" si="0"/>
        <v>#N/A</v>
      </c>
      <c r="L67"/>
    </row>
    <row r="68" spans="1:12" x14ac:dyDescent="0.25">
      <c r="A68" s="29" t="s">
        <v>60</v>
      </c>
      <c r="B68" s="26" t="s">
        <v>219</v>
      </c>
      <c r="C68" t="s">
        <v>220</v>
      </c>
      <c r="D68" s="26" t="str">
        <f t="shared" si="1"/>
        <v/>
      </c>
      <c r="E68" s="25" t="str">
        <f t="shared" si="2"/>
        <v/>
      </c>
      <c r="F68" s="25" t="str">
        <f t="shared" si="3"/>
        <v/>
      </c>
      <c r="G68" s="32" t="str">
        <f>MID($H$11,213,4)</f>
        <v/>
      </c>
      <c r="H68" s="30" t="e">
        <f t="shared" si="5"/>
        <v>#N/A</v>
      </c>
      <c r="I68" s="30" t="e">
        <f t="shared" si="0"/>
        <v>#N/A</v>
      </c>
      <c r="L68"/>
    </row>
    <row r="69" spans="1:12" x14ac:dyDescent="0.25">
      <c r="A69" s="29" t="s">
        <v>61</v>
      </c>
      <c r="B69" s="26" t="s">
        <v>221</v>
      </c>
      <c r="C69" t="s">
        <v>222</v>
      </c>
      <c r="D69" s="26" t="str">
        <f t="shared" si="1"/>
        <v/>
      </c>
      <c r="E69" s="25" t="str">
        <f t="shared" si="2"/>
        <v/>
      </c>
      <c r="F69" s="25" t="str">
        <f t="shared" si="3"/>
        <v/>
      </c>
      <c r="G69" s="32" t="str">
        <f>MID($H$11,217,4)</f>
        <v/>
      </c>
      <c r="H69" s="30" t="e">
        <f t="shared" si="5"/>
        <v>#N/A</v>
      </c>
      <c r="I69" s="30" t="e">
        <f t="shared" si="0"/>
        <v>#N/A</v>
      </c>
      <c r="L69"/>
    </row>
    <row r="70" spans="1:12" x14ac:dyDescent="0.25">
      <c r="A70" s="29" t="s">
        <v>62</v>
      </c>
      <c r="B70" s="26" t="s">
        <v>223</v>
      </c>
      <c r="C70" t="s">
        <v>224</v>
      </c>
      <c r="D70" s="26" t="str">
        <f t="shared" si="1"/>
        <v/>
      </c>
      <c r="E70" s="25" t="str">
        <f t="shared" si="2"/>
        <v/>
      </c>
      <c r="F70" s="25" t="str">
        <f t="shared" si="3"/>
        <v/>
      </c>
      <c r="G70" s="32" t="str">
        <f>MID($H$11,221,4)</f>
        <v/>
      </c>
      <c r="H70" s="30" t="e">
        <f t="shared" si="5"/>
        <v>#N/A</v>
      </c>
      <c r="I70" s="30" t="e">
        <f t="shared" si="0"/>
        <v>#N/A</v>
      </c>
      <c r="L70"/>
    </row>
    <row r="71" spans="1:12" x14ac:dyDescent="0.25">
      <c r="A71" s="29" t="s">
        <v>63</v>
      </c>
      <c r="B71" s="26" t="s">
        <v>225</v>
      </c>
      <c r="C71" t="s">
        <v>226</v>
      </c>
      <c r="D71" s="26" t="str">
        <f t="shared" si="1"/>
        <v/>
      </c>
      <c r="E71" s="25" t="str">
        <f t="shared" si="2"/>
        <v/>
      </c>
      <c r="F71" s="25" t="str">
        <f t="shared" si="3"/>
        <v/>
      </c>
      <c r="G71" s="32" t="str">
        <f>MID($H$11,225,4)</f>
        <v/>
      </c>
      <c r="H71" s="30" t="e">
        <f t="shared" si="5"/>
        <v>#N/A</v>
      </c>
      <c r="I71" s="30" t="e">
        <f t="shared" si="0"/>
        <v>#N/A</v>
      </c>
      <c r="L71"/>
    </row>
    <row r="72" spans="1:12" x14ac:dyDescent="0.25">
      <c r="A72" s="29" t="s">
        <v>64</v>
      </c>
      <c r="B72" s="26" t="s">
        <v>227</v>
      </c>
      <c r="C72" t="s">
        <v>228</v>
      </c>
      <c r="D72" s="26" t="str">
        <f t="shared" si="1"/>
        <v/>
      </c>
      <c r="E72" s="25" t="str">
        <f t="shared" si="2"/>
        <v/>
      </c>
      <c r="F72" s="25" t="str">
        <f t="shared" si="3"/>
        <v/>
      </c>
      <c r="G72" s="32" t="str">
        <f>MID($H$11,229,4)</f>
        <v/>
      </c>
      <c r="H72" s="30" t="e">
        <f t="shared" si="5"/>
        <v>#N/A</v>
      </c>
      <c r="I72" s="30" t="e">
        <f t="shared" si="0"/>
        <v>#N/A</v>
      </c>
      <c r="L72"/>
    </row>
    <row r="73" spans="1:12" x14ac:dyDescent="0.25">
      <c r="A73" s="29" t="s">
        <v>65</v>
      </c>
      <c r="B73" s="26" t="s">
        <v>229</v>
      </c>
      <c r="C73" t="s">
        <v>230</v>
      </c>
      <c r="D73" s="26" t="str">
        <f t="shared" si="1"/>
        <v/>
      </c>
      <c r="E73" s="25" t="str">
        <f t="shared" si="2"/>
        <v/>
      </c>
      <c r="F73" s="25" t="str">
        <f t="shared" si="3"/>
        <v/>
      </c>
      <c r="G73" s="32" t="str">
        <f>MID($H$11,233,4)</f>
        <v/>
      </c>
      <c r="H73" s="30" t="e">
        <f t="shared" si="5"/>
        <v>#N/A</v>
      </c>
      <c r="I73" s="30" t="e">
        <f t="shared" si="0"/>
        <v>#N/A</v>
      </c>
      <c r="L73"/>
    </row>
    <row r="74" spans="1:12" x14ac:dyDescent="0.25">
      <c r="A74" s="29" t="s">
        <v>66</v>
      </c>
      <c r="B74" s="26" t="s">
        <v>231</v>
      </c>
      <c r="C74" t="s">
        <v>232</v>
      </c>
      <c r="D74" s="26" t="str">
        <f t="shared" si="1"/>
        <v/>
      </c>
      <c r="E74" s="25" t="str">
        <f t="shared" si="2"/>
        <v/>
      </c>
      <c r="F74" s="25" t="str">
        <f t="shared" si="3"/>
        <v/>
      </c>
      <c r="G74" s="32" t="str">
        <f>MID($H$11,237,4)</f>
        <v/>
      </c>
      <c r="H74" s="30" t="e">
        <f t="shared" si="5"/>
        <v>#N/A</v>
      </c>
      <c r="I74" s="30" t="e">
        <f t="shared" si="0"/>
        <v>#N/A</v>
      </c>
      <c r="L74"/>
    </row>
    <row r="75" spans="1:12" x14ac:dyDescent="0.25">
      <c r="A75" s="29" t="s">
        <v>67</v>
      </c>
      <c r="B75" s="26" t="s">
        <v>233</v>
      </c>
      <c r="C75" t="s">
        <v>234</v>
      </c>
      <c r="D75" s="26" t="str">
        <f t="shared" si="1"/>
        <v/>
      </c>
      <c r="E75" s="25" t="str">
        <f t="shared" si="2"/>
        <v/>
      </c>
      <c r="F75" s="25" t="str">
        <f t="shared" si="3"/>
        <v/>
      </c>
      <c r="G75" s="32" t="str">
        <f>MID($H$11,241,4)</f>
        <v/>
      </c>
      <c r="H75" s="30" t="e">
        <f t="shared" si="5"/>
        <v>#N/A</v>
      </c>
      <c r="I75" s="30" t="e">
        <f t="shared" si="0"/>
        <v>#N/A</v>
      </c>
      <c r="L75"/>
    </row>
    <row r="76" spans="1:12" x14ac:dyDescent="0.25">
      <c r="A76" s="29" t="s">
        <v>68</v>
      </c>
      <c r="B76" s="26" t="s">
        <v>235</v>
      </c>
      <c r="C76" t="s">
        <v>236</v>
      </c>
      <c r="D76" s="26" t="str">
        <f t="shared" si="1"/>
        <v/>
      </c>
      <c r="E76" s="25" t="str">
        <f t="shared" si="2"/>
        <v/>
      </c>
      <c r="F76" s="25" t="str">
        <f t="shared" si="3"/>
        <v/>
      </c>
      <c r="G76" s="32" t="str">
        <f>MID($H$11,245,4)</f>
        <v/>
      </c>
      <c r="H76" s="30" t="e">
        <f t="shared" si="5"/>
        <v>#N/A</v>
      </c>
      <c r="I76" s="30" t="e">
        <f t="shared" si="0"/>
        <v>#N/A</v>
      </c>
      <c r="L76"/>
    </row>
    <row r="77" spans="1:12" x14ac:dyDescent="0.25">
      <c r="A77" s="29" t="s">
        <v>69</v>
      </c>
      <c r="B77" s="26" t="s">
        <v>237</v>
      </c>
      <c r="C77" t="s">
        <v>238</v>
      </c>
      <c r="D77" s="26" t="str">
        <f t="shared" si="1"/>
        <v/>
      </c>
      <c r="E77" s="25" t="str">
        <f t="shared" si="2"/>
        <v/>
      </c>
      <c r="F77" s="25" t="str">
        <f t="shared" si="3"/>
        <v/>
      </c>
      <c r="G77" s="32" t="str">
        <f>MID($H$11,249,4)</f>
        <v/>
      </c>
      <c r="H77" s="30" t="e">
        <f t="shared" si="5"/>
        <v>#N/A</v>
      </c>
      <c r="I77" s="30" t="e">
        <f t="shared" si="0"/>
        <v>#N/A</v>
      </c>
      <c r="L77"/>
    </row>
    <row r="78" spans="1:12" x14ac:dyDescent="0.25">
      <c r="A78" s="29" t="s">
        <v>70</v>
      </c>
      <c r="B78" s="26" t="s">
        <v>239</v>
      </c>
      <c r="C78" t="s">
        <v>240</v>
      </c>
      <c r="D78" s="26" t="str">
        <f t="shared" si="1"/>
        <v/>
      </c>
      <c r="E78" s="25" t="str">
        <f t="shared" si="2"/>
        <v/>
      </c>
      <c r="F78" s="25" t="str">
        <f t="shared" si="3"/>
        <v/>
      </c>
      <c r="G78" s="32" t="str">
        <f>MID($H$11,253,4)</f>
        <v/>
      </c>
      <c r="H78" s="30" t="e">
        <f t="shared" si="5"/>
        <v>#N/A</v>
      </c>
      <c r="I78" s="30" t="e">
        <f t="shared" si="0"/>
        <v>#N/A</v>
      </c>
      <c r="L78"/>
    </row>
    <row r="79" spans="1:12" x14ac:dyDescent="0.25">
      <c r="A79" s="29" t="s">
        <v>71</v>
      </c>
      <c r="B79" s="26" t="s">
        <v>241</v>
      </c>
      <c r="C79" t="s">
        <v>242</v>
      </c>
      <c r="D79" s="26" t="str">
        <f t="shared" si="1"/>
        <v/>
      </c>
      <c r="E79" s="25" t="str">
        <f t="shared" si="2"/>
        <v/>
      </c>
      <c r="F79" s="25" t="str">
        <f t="shared" si="3"/>
        <v/>
      </c>
      <c r="G79" s="32" t="str">
        <f>MID($H$11,257,4)</f>
        <v/>
      </c>
      <c r="H79" s="30" t="e">
        <f t="shared" si="5"/>
        <v>#N/A</v>
      </c>
      <c r="I79" s="30" t="e">
        <f t="shared" ref="I79:I142" si="6">VLOOKUP(E79,$A$15:$C$114,3,FALSE)</f>
        <v>#N/A</v>
      </c>
      <c r="L79"/>
    </row>
    <row r="80" spans="1:12" x14ac:dyDescent="0.25">
      <c r="A80" s="29" t="s">
        <v>72</v>
      </c>
      <c r="B80" s="26" t="s">
        <v>243</v>
      </c>
      <c r="C80" t="s">
        <v>244</v>
      </c>
      <c r="D80" s="26" t="str">
        <f t="shared" ref="D80:D114" si="7">MID(G80,1,2)</f>
        <v/>
      </c>
      <c r="E80" s="25" t="str">
        <f t="shared" ref="E80:E114" si="8">MID(G80,3,2)</f>
        <v/>
      </c>
      <c r="F80" s="25" t="str">
        <f t="shared" ref="F80:F143" si="9">MID(G80,5,2)</f>
        <v/>
      </c>
      <c r="G80" s="32" t="str">
        <f>MID($H$11,261,4)</f>
        <v/>
      </c>
      <c r="H80" s="30" t="e">
        <f t="shared" si="5"/>
        <v>#N/A</v>
      </c>
      <c r="I80" s="30" t="e">
        <f t="shared" si="6"/>
        <v>#N/A</v>
      </c>
      <c r="L80"/>
    </row>
    <row r="81" spans="1:12" x14ac:dyDescent="0.25">
      <c r="A81" s="29" t="s">
        <v>73</v>
      </c>
      <c r="B81" s="26" t="s">
        <v>245</v>
      </c>
      <c r="C81" t="s">
        <v>246</v>
      </c>
      <c r="D81" s="26" t="str">
        <f t="shared" si="7"/>
        <v/>
      </c>
      <c r="E81" s="25" t="str">
        <f t="shared" si="8"/>
        <v/>
      </c>
      <c r="F81" s="25" t="str">
        <f t="shared" si="9"/>
        <v/>
      </c>
      <c r="G81" s="32" t="str">
        <f>MID($H$11,265,4)</f>
        <v/>
      </c>
      <c r="H81" s="30" t="e">
        <f t="shared" si="5"/>
        <v>#N/A</v>
      </c>
      <c r="I81" s="30" t="e">
        <f t="shared" si="6"/>
        <v>#N/A</v>
      </c>
      <c r="L81"/>
    </row>
    <row r="82" spans="1:12" x14ac:dyDescent="0.25">
      <c r="A82" s="29" t="s">
        <v>74</v>
      </c>
      <c r="B82" s="26" t="s">
        <v>247</v>
      </c>
      <c r="C82" t="s">
        <v>248</v>
      </c>
      <c r="D82" s="26" t="str">
        <f t="shared" si="7"/>
        <v/>
      </c>
      <c r="E82" s="25" t="str">
        <f t="shared" si="8"/>
        <v/>
      </c>
      <c r="F82" s="25" t="str">
        <f t="shared" si="9"/>
        <v/>
      </c>
      <c r="G82" s="32" t="str">
        <f>MID($H$11,269,4)</f>
        <v/>
      </c>
      <c r="H82" s="30" t="e">
        <f t="shared" si="5"/>
        <v>#N/A</v>
      </c>
      <c r="I82" s="30" t="e">
        <f t="shared" si="6"/>
        <v>#N/A</v>
      </c>
      <c r="L82"/>
    </row>
    <row r="83" spans="1:12" x14ac:dyDescent="0.25">
      <c r="A83" s="29" t="s">
        <v>75</v>
      </c>
      <c r="B83" s="26" t="s">
        <v>249</v>
      </c>
      <c r="C83" t="s">
        <v>250</v>
      </c>
      <c r="D83" s="26" t="str">
        <f t="shared" si="7"/>
        <v/>
      </c>
      <c r="E83" s="25" t="str">
        <f t="shared" si="8"/>
        <v/>
      </c>
      <c r="F83" s="25" t="str">
        <f t="shared" si="9"/>
        <v/>
      </c>
      <c r="G83" s="32" t="str">
        <f>MID($H$11,273,4)</f>
        <v/>
      </c>
      <c r="H83" s="30" t="e">
        <f t="shared" si="5"/>
        <v>#N/A</v>
      </c>
      <c r="I83" s="30" t="e">
        <f t="shared" si="6"/>
        <v>#N/A</v>
      </c>
      <c r="L83"/>
    </row>
    <row r="84" spans="1:12" x14ac:dyDescent="0.25">
      <c r="A84" s="29" t="s">
        <v>76</v>
      </c>
      <c r="B84" s="26" t="s">
        <v>251</v>
      </c>
      <c r="C84" t="s">
        <v>252</v>
      </c>
      <c r="D84" s="26" t="str">
        <f t="shared" si="7"/>
        <v/>
      </c>
      <c r="E84" s="25" t="str">
        <f t="shared" si="8"/>
        <v/>
      </c>
      <c r="F84" s="25" t="str">
        <f t="shared" si="9"/>
        <v/>
      </c>
      <c r="G84" s="32" t="str">
        <f>MID($H$11,277,4)</f>
        <v/>
      </c>
      <c r="H84" s="30" t="e">
        <f t="shared" si="5"/>
        <v>#N/A</v>
      </c>
      <c r="I84" s="30" t="e">
        <f t="shared" si="6"/>
        <v>#N/A</v>
      </c>
      <c r="L84"/>
    </row>
    <row r="85" spans="1:12" x14ac:dyDescent="0.25">
      <c r="A85" s="29" t="s">
        <v>77</v>
      </c>
      <c r="B85" s="26" t="s">
        <v>253</v>
      </c>
      <c r="C85" t="s">
        <v>254</v>
      </c>
      <c r="D85" s="26" t="str">
        <f t="shared" si="7"/>
        <v/>
      </c>
      <c r="E85" s="25" t="str">
        <f t="shared" si="8"/>
        <v/>
      </c>
      <c r="F85" s="25" t="str">
        <f t="shared" si="9"/>
        <v/>
      </c>
      <c r="G85" s="32" t="str">
        <f>MID($H$11,281,4)</f>
        <v/>
      </c>
      <c r="H85" s="30" t="e">
        <f t="shared" si="5"/>
        <v>#N/A</v>
      </c>
      <c r="I85" s="30" t="e">
        <f t="shared" si="6"/>
        <v>#N/A</v>
      </c>
      <c r="L85"/>
    </row>
    <row r="86" spans="1:12" x14ac:dyDescent="0.25">
      <c r="A86" s="29" t="s">
        <v>78</v>
      </c>
      <c r="B86" s="26" t="s">
        <v>255</v>
      </c>
      <c r="C86" t="s">
        <v>256</v>
      </c>
      <c r="D86" s="26" t="str">
        <f t="shared" si="7"/>
        <v/>
      </c>
      <c r="E86" s="25" t="str">
        <f t="shared" si="8"/>
        <v/>
      </c>
      <c r="F86" s="25" t="str">
        <f t="shared" si="9"/>
        <v/>
      </c>
      <c r="G86" s="32" t="str">
        <f>MID($H$11,285,4)</f>
        <v/>
      </c>
      <c r="H86" s="30" t="e">
        <f t="shared" si="5"/>
        <v>#N/A</v>
      </c>
      <c r="I86" s="30" t="e">
        <f t="shared" si="6"/>
        <v>#N/A</v>
      </c>
      <c r="L86"/>
    </row>
    <row r="87" spans="1:12" x14ac:dyDescent="0.25">
      <c r="A87" s="29" t="s">
        <v>79</v>
      </c>
      <c r="B87" s="26" t="s">
        <v>257</v>
      </c>
      <c r="C87" t="s">
        <v>258</v>
      </c>
      <c r="D87" s="26" t="str">
        <f t="shared" si="7"/>
        <v/>
      </c>
      <c r="E87" s="25" t="str">
        <f t="shared" si="8"/>
        <v/>
      </c>
      <c r="F87" s="25" t="str">
        <f t="shared" si="9"/>
        <v/>
      </c>
      <c r="G87" s="32" t="str">
        <f>MID($H$11,289,4)</f>
        <v/>
      </c>
      <c r="H87" s="30" t="e">
        <f t="shared" si="5"/>
        <v>#N/A</v>
      </c>
      <c r="I87" s="30" t="e">
        <f t="shared" si="6"/>
        <v>#N/A</v>
      </c>
      <c r="L87"/>
    </row>
    <row r="88" spans="1:12" x14ac:dyDescent="0.25">
      <c r="A88" s="29" t="s">
        <v>80</v>
      </c>
      <c r="B88" s="26" t="s">
        <v>259</v>
      </c>
      <c r="C88" t="s">
        <v>260</v>
      </c>
      <c r="D88" s="26" t="str">
        <f t="shared" si="7"/>
        <v/>
      </c>
      <c r="E88" s="25" t="str">
        <f t="shared" si="8"/>
        <v/>
      </c>
      <c r="F88" s="25" t="str">
        <f t="shared" si="9"/>
        <v/>
      </c>
      <c r="G88" s="32" t="str">
        <f>MID($H$11,293,4)</f>
        <v/>
      </c>
      <c r="H88" s="30" t="e">
        <f t="shared" ref="H88:H151" si="10">VLOOKUP(D88,$A$15:$C$114,2,FALSE)</f>
        <v>#N/A</v>
      </c>
      <c r="I88" s="30" t="e">
        <f t="shared" si="6"/>
        <v>#N/A</v>
      </c>
      <c r="L88"/>
    </row>
    <row r="89" spans="1:12" x14ac:dyDescent="0.25">
      <c r="A89" s="29" t="s">
        <v>81</v>
      </c>
      <c r="B89" s="26" t="s">
        <v>261</v>
      </c>
      <c r="C89" t="s">
        <v>262</v>
      </c>
      <c r="D89" s="26" t="str">
        <f t="shared" si="7"/>
        <v/>
      </c>
      <c r="E89" s="25" t="str">
        <f t="shared" si="8"/>
        <v/>
      </c>
      <c r="F89" s="25" t="str">
        <f t="shared" si="9"/>
        <v/>
      </c>
      <c r="G89" s="32" t="str">
        <f>MID($H$11,297,4)</f>
        <v/>
      </c>
      <c r="H89" s="30" t="e">
        <f t="shared" si="10"/>
        <v>#N/A</v>
      </c>
      <c r="I89" s="30" t="e">
        <f t="shared" si="6"/>
        <v>#N/A</v>
      </c>
      <c r="L89"/>
    </row>
    <row r="90" spans="1:12" x14ac:dyDescent="0.25">
      <c r="A90" s="29" t="s">
        <v>82</v>
      </c>
      <c r="B90" s="26" t="s">
        <v>263</v>
      </c>
      <c r="C90" t="s">
        <v>264</v>
      </c>
      <c r="D90" s="26" t="str">
        <f t="shared" si="7"/>
        <v/>
      </c>
      <c r="E90" s="25" t="str">
        <f t="shared" si="8"/>
        <v/>
      </c>
      <c r="F90" s="25" t="str">
        <f t="shared" si="9"/>
        <v/>
      </c>
      <c r="G90" s="32" t="str">
        <f>MID($H$11,301,4)</f>
        <v/>
      </c>
      <c r="H90" s="30" t="e">
        <f t="shared" si="10"/>
        <v>#N/A</v>
      </c>
      <c r="I90" s="30" t="e">
        <f t="shared" si="6"/>
        <v>#N/A</v>
      </c>
      <c r="L90"/>
    </row>
    <row r="91" spans="1:12" x14ac:dyDescent="0.25">
      <c r="A91" s="29" t="s">
        <v>83</v>
      </c>
      <c r="B91" s="26" t="s">
        <v>265</v>
      </c>
      <c r="C91" t="s">
        <v>266</v>
      </c>
      <c r="D91" s="26" t="str">
        <f t="shared" si="7"/>
        <v/>
      </c>
      <c r="E91" s="25" t="str">
        <f t="shared" si="8"/>
        <v/>
      </c>
      <c r="F91" s="25" t="str">
        <f t="shared" si="9"/>
        <v/>
      </c>
      <c r="G91" s="32" t="str">
        <f>MID($H$11,305,4)</f>
        <v/>
      </c>
      <c r="H91" s="30" t="e">
        <f t="shared" si="10"/>
        <v>#N/A</v>
      </c>
      <c r="I91" s="30" t="e">
        <f t="shared" si="6"/>
        <v>#N/A</v>
      </c>
      <c r="L91"/>
    </row>
    <row r="92" spans="1:12" x14ac:dyDescent="0.25">
      <c r="A92" s="29" t="s">
        <v>84</v>
      </c>
      <c r="B92" s="26" t="s">
        <v>267</v>
      </c>
      <c r="C92" t="s">
        <v>268</v>
      </c>
      <c r="D92" s="26" t="str">
        <f t="shared" si="7"/>
        <v/>
      </c>
      <c r="E92" s="25" t="str">
        <f t="shared" si="8"/>
        <v/>
      </c>
      <c r="F92" s="25" t="str">
        <f t="shared" si="9"/>
        <v/>
      </c>
      <c r="G92" s="32" t="str">
        <f>MID($H$11,309,4)</f>
        <v/>
      </c>
      <c r="H92" s="30" t="e">
        <f t="shared" si="10"/>
        <v>#N/A</v>
      </c>
      <c r="I92" s="30" t="e">
        <f t="shared" si="6"/>
        <v>#N/A</v>
      </c>
      <c r="L92"/>
    </row>
    <row r="93" spans="1:12" x14ac:dyDescent="0.25">
      <c r="A93" s="29" t="s">
        <v>85</v>
      </c>
      <c r="B93" s="26" t="s">
        <v>269</v>
      </c>
      <c r="C93" t="s">
        <v>270</v>
      </c>
      <c r="D93" s="26" t="str">
        <f t="shared" si="7"/>
        <v/>
      </c>
      <c r="E93" s="25" t="str">
        <f t="shared" si="8"/>
        <v/>
      </c>
      <c r="F93" s="25" t="str">
        <f t="shared" si="9"/>
        <v/>
      </c>
      <c r="G93" s="32" t="str">
        <f>MID($H$11,313,4)</f>
        <v/>
      </c>
      <c r="H93" s="30" t="e">
        <f t="shared" si="10"/>
        <v>#N/A</v>
      </c>
      <c r="I93" s="30" t="e">
        <f t="shared" si="6"/>
        <v>#N/A</v>
      </c>
      <c r="L93"/>
    </row>
    <row r="94" spans="1:12" x14ac:dyDescent="0.25">
      <c r="A94" s="29" t="s">
        <v>86</v>
      </c>
      <c r="B94" s="26" t="s">
        <v>271</v>
      </c>
      <c r="C94" t="s">
        <v>272</v>
      </c>
      <c r="D94" s="26" t="str">
        <f t="shared" si="7"/>
        <v/>
      </c>
      <c r="E94" s="25" t="str">
        <f t="shared" si="8"/>
        <v/>
      </c>
      <c r="F94" s="25" t="str">
        <f t="shared" si="9"/>
        <v/>
      </c>
      <c r="G94" s="32" t="str">
        <f>MID($H$11,317,4)</f>
        <v/>
      </c>
      <c r="H94" s="30" t="e">
        <f t="shared" si="10"/>
        <v>#N/A</v>
      </c>
      <c r="I94" s="30" t="e">
        <f t="shared" si="6"/>
        <v>#N/A</v>
      </c>
      <c r="L94"/>
    </row>
    <row r="95" spans="1:12" x14ac:dyDescent="0.25">
      <c r="A95" s="29" t="s">
        <v>87</v>
      </c>
      <c r="B95" s="26" t="s">
        <v>273</v>
      </c>
      <c r="C95" t="s">
        <v>274</v>
      </c>
      <c r="D95" s="26" t="str">
        <f t="shared" si="7"/>
        <v/>
      </c>
      <c r="E95" s="25" t="str">
        <f t="shared" si="8"/>
        <v/>
      </c>
      <c r="F95" s="25" t="str">
        <f t="shared" si="9"/>
        <v/>
      </c>
      <c r="G95" s="32" t="str">
        <f>MID($H$11,321,4)</f>
        <v/>
      </c>
      <c r="H95" s="30" t="e">
        <f t="shared" si="10"/>
        <v>#N/A</v>
      </c>
      <c r="I95" s="30" t="e">
        <f t="shared" si="6"/>
        <v>#N/A</v>
      </c>
      <c r="L95"/>
    </row>
    <row r="96" spans="1:12" x14ac:dyDescent="0.25">
      <c r="A96" s="29" t="s">
        <v>88</v>
      </c>
      <c r="B96" s="26" t="s">
        <v>275</v>
      </c>
      <c r="C96" t="s">
        <v>276</v>
      </c>
      <c r="D96" s="26" t="str">
        <f t="shared" si="7"/>
        <v/>
      </c>
      <c r="E96" s="25" t="str">
        <f t="shared" si="8"/>
        <v/>
      </c>
      <c r="F96" s="25" t="str">
        <f t="shared" si="9"/>
        <v/>
      </c>
      <c r="G96" s="32" t="str">
        <f>MID($H$11,325,4)</f>
        <v/>
      </c>
      <c r="H96" s="30" t="e">
        <f t="shared" si="10"/>
        <v>#N/A</v>
      </c>
      <c r="I96" s="30" t="e">
        <f t="shared" si="6"/>
        <v>#N/A</v>
      </c>
      <c r="L96"/>
    </row>
    <row r="97" spans="1:12" x14ac:dyDescent="0.25">
      <c r="A97" s="29" t="s">
        <v>89</v>
      </c>
      <c r="B97" s="26" t="s">
        <v>277</v>
      </c>
      <c r="C97" t="s">
        <v>278</v>
      </c>
      <c r="D97" s="26" t="str">
        <f t="shared" si="7"/>
        <v/>
      </c>
      <c r="E97" s="25" t="str">
        <f t="shared" si="8"/>
        <v/>
      </c>
      <c r="F97" s="25" t="str">
        <f t="shared" si="9"/>
        <v/>
      </c>
      <c r="G97" s="32" t="str">
        <f>MID($H$11,329,4)</f>
        <v/>
      </c>
      <c r="H97" s="30" t="e">
        <f t="shared" si="10"/>
        <v>#N/A</v>
      </c>
      <c r="I97" s="30" t="e">
        <f t="shared" si="6"/>
        <v>#N/A</v>
      </c>
      <c r="L97"/>
    </row>
    <row r="98" spans="1:12" x14ac:dyDescent="0.25">
      <c r="A98" s="29" t="s">
        <v>90</v>
      </c>
      <c r="B98" s="26" t="s">
        <v>279</v>
      </c>
      <c r="C98" t="s">
        <v>280</v>
      </c>
      <c r="D98" s="26" t="str">
        <f t="shared" si="7"/>
        <v/>
      </c>
      <c r="E98" s="25" t="str">
        <f t="shared" si="8"/>
        <v/>
      </c>
      <c r="F98" s="25" t="str">
        <f t="shared" si="9"/>
        <v/>
      </c>
      <c r="G98" s="32" t="str">
        <f>MID($H$11,333,4)</f>
        <v/>
      </c>
      <c r="H98" s="30" t="e">
        <f t="shared" si="10"/>
        <v>#N/A</v>
      </c>
      <c r="I98" s="30" t="e">
        <f t="shared" si="6"/>
        <v>#N/A</v>
      </c>
      <c r="L98"/>
    </row>
    <row r="99" spans="1:12" x14ac:dyDescent="0.25">
      <c r="A99" s="29" t="s">
        <v>91</v>
      </c>
      <c r="B99" s="26" t="s">
        <v>281</v>
      </c>
      <c r="C99" t="s">
        <v>282</v>
      </c>
      <c r="D99" s="26" t="str">
        <f t="shared" si="7"/>
        <v/>
      </c>
      <c r="E99" s="25" t="str">
        <f t="shared" si="8"/>
        <v/>
      </c>
      <c r="F99" s="25" t="str">
        <f t="shared" si="9"/>
        <v/>
      </c>
      <c r="G99" s="32" t="str">
        <f>MID($H$11,337,4)</f>
        <v/>
      </c>
      <c r="H99" s="30" t="e">
        <f t="shared" si="10"/>
        <v>#N/A</v>
      </c>
      <c r="I99" s="30" t="e">
        <f t="shared" si="6"/>
        <v>#N/A</v>
      </c>
      <c r="L99"/>
    </row>
    <row r="100" spans="1:12" x14ac:dyDescent="0.25">
      <c r="A100" s="29" t="s">
        <v>92</v>
      </c>
      <c r="B100" s="26" t="s">
        <v>283</v>
      </c>
      <c r="C100" t="s">
        <v>284</v>
      </c>
      <c r="D100" s="26" t="str">
        <f t="shared" si="7"/>
        <v/>
      </c>
      <c r="E100" s="25" t="str">
        <f t="shared" si="8"/>
        <v/>
      </c>
      <c r="F100" s="25" t="str">
        <f t="shared" si="9"/>
        <v/>
      </c>
      <c r="G100" s="32" t="str">
        <f>MID($H$11,341,4)</f>
        <v/>
      </c>
      <c r="H100" s="30" t="e">
        <f t="shared" si="10"/>
        <v>#N/A</v>
      </c>
      <c r="I100" s="30" t="e">
        <f t="shared" si="6"/>
        <v>#N/A</v>
      </c>
      <c r="L100"/>
    </row>
    <row r="101" spans="1:12" x14ac:dyDescent="0.25">
      <c r="A101" s="29" t="s">
        <v>16</v>
      </c>
      <c r="B101" s="26" t="s">
        <v>285</v>
      </c>
      <c r="C101" t="s">
        <v>286</v>
      </c>
      <c r="D101" s="26" t="str">
        <f t="shared" si="7"/>
        <v/>
      </c>
      <c r="E101" s="25" t="str">
        <f t="shared" si="8"/>
        <v/>
      </c>
      <c r="F101" s="25" t="str">
        <f t="shared" si="9"/>
        <v/>
      </c>
      <c r="G101" s="32" t="str">
        <f>MID($H$11,345,4)</f>
        <v/>
      </c>
      <c r="H101" s="30" t="e">
        <f t="shared" si="10"/>
        <v>#N/A</v>
      </c>
      <c r="I101" s="30" t="e">
        <f t="shared" si="6"/>
        <v>#N/A</v>
      </c>
      <c r="L101"/>
    </row>
    <row r="102" spans="1:12" x14ac:dyDescent="0.25">
      <c r="A102" s="29" t="s">
        <v>93</v>
      </c>
      <c r="B102" s="26" t="s">
        <v>287</v>
      </c>
      <c r="C102" t="s">
        <v>288</v>
      </c>
      <c r="D102" s="26" t="str">
        <f t="shared" si="7"/>
        <v/>
      </c>
      <c r="E102" s="25" t="str">
        <f t="shared" si="8"/>
        <v/>
      </c>
      <c r="F102" s="25" t="str">
        <f t="shared" si="9"/>
        <v/>
      </c>
      <c r="G102" s="32" t="str">
        <f>MID($H$11,349,4)</f>
        <v/>
      </c>
      <c r="H102" s="30" t="e">
        <f t="shared" si="10"/>
        <v>#N/A</v>
      </c>
      <c r="I102" s="30" t="e">
        <f t="shared" si="6"/>
        <v>#N/A</v>
      </c>
      <c r="L102"/>
    </row>
    <row r="103" spans="1:12" x14ac:dyDescent="0.25">
      <c r="A103" s="29" t="s">
        <v>94</v>
      </c>
      <c r="B103" s="26" t="s">
        <v>289</v>
      </c>
      <c r="C103" t="s">
        <v>290</v>
      </c>
      <c r="D103" s="26" t="str">
        <f t="shared" si="7"/>
        <v/>
      </c>
      <c r="E103" s="25" t="str">
        <f t="shared" si="8"/>
        <v/>
      </c>
      <c r="F103" s="25" t="str">
        <f t="shared" si="9"/>
        <v/>
      </c>
      <c r="G103" s="32" t="str">
        <f>MID($H$11,353,4)</f>
        <v/>
      </c>
      <c r="H103" s="30" t="e">
        <f t="shared" si="10"/>
        <v>#N/A</v>
      </c>
      <c r="I103" s="30" t="e">
        <f t="shared" si="6"/>
        <v>#N/A</v>
      </c>
      <c r="L103"/>
    </row>
    <row r="104" spans="1:12" x14ac:dyDescent="0.25">
      <c r="A104" s="29" t="s">
        <v>95</v>
      </c>
      <c r="B104" s="26" t="s">
        <v>291</v>
      </c>
      <c r="C104" t="s">
        <v>292</v>
      </c>
      <c r="D104" s="26" t="str">
        <f t="shared" si="7"/>
        <v/>
      </c>
      <c r="E104" s="25" t="str">
        <f t="shared" si="8"/>
        <v/>
      </c>
      <c r="F104" s="25" t="str">
        <f t="shared" si="9"/>
        <v/>
      </c>
      <c r="G104" s="32" t="str">
        <f>MID($H$11,357,4)</f>
        <v/>
      </c>
      <c r="H104" s="30" t="e">
        <f t="shared" si="10"/>
        <v>#N/A</v>
      </c>
      <c r="I104" s="30" t="e">
        <f t="shared" si="6"/>
        <v>#N/A</v>
      </c>
      <c r="L104"/>
    </row>
    <row r="105" spans="1:12" x14ac:dyDescent="0.25">
      <c r="A105" s="29" t="s">
        <v>96</v>
      </c>
      <c r="B105" s="26" t="s">
        <v>293</v>
      </c>
      <c r="C105" t="s">
        <v>294</v>
      </c>
      <c r="D105" s="26" t="str">
        <f t="shared" si="7"/>
        <v/>
      </c>
      <c r="E105" s="25" t="str">
        <f t="shared" si="8"/>
        <v/>
      </c>
      <c r="F105" s="25" t="str">
        <f t="shared" si="9"/>
        <v/>
      </c>
      <c r="G105" s="32" t="str">
        <f>MID($H$11,361,4)</f>
        <v/>
      </c>
      <c r="H105" s="30" t="e">
        <f t="shared" si="10"/>
        <v>#N/A</v>
      </c>
      <c r="I105" s="30" t="e">
        <f t="shared" si="6"/>
        <v>#N/A</v>
      </c>
      <c r="L105"/>
    </row>
    <row r="106" spans="1:12" x14ac:dyDescent="0.25">
      <c r="A106" s="29" t="s">
        <v>97</v>
      </c>
      <c r="B106" s="26" t="s">
        <v>295</v>
      </c>
      <c r="C106" t="s">
        <v>296</v>
      </c>
      <c r="D106" s="26" t="str">
        <f t="shared" si="7"/>
        <v/>
      </c>
      <c r="E106" s="25" t="str">
        <f t="shared" si="8"/>
        <v/>
      </c>
      <c r="F106" s="25" t="str">
        <f t="shared" si="9"/>
        <v/>
      </c>
      <c r="G106" s="32" t="str">
        <f>MID($H$11,365,4)</f>
        <v/>
      </c>
      <c r="H106" s="30" t="e">
        <f t="shared" si="10"/>
        <v>#N/A</v>
      </c>
      <c r="I106" s="30" t="e">
        <f t="shared" si="6"/>
        <v>#N/A</v>
      </c>
      <c r="L106"/>
    </row>
    <row r="107" spans="1:12" x14ac:dyDescent="0.25">
      <c r="A107" s="29" t="s">
        <v>98</v>
      </c>
      <c r="B107" s="26" t="s">
        <v>297</v>
      </c>
      <c r="C107" t="s">
        <v>298</v>
      </c>
      <c r="D107" s="26" t="str">
        <f t="shared" si="7"/>
        <v/>
      </c>
      <c r="E107" s="25" t="str">
        <f t="shared" si="8"/>
        <v/>
      </c>
      <c r="F107" s="25" t="str">
        <f t="shared" si="9"/>
        <v/>
      </c>
      <c r="G107" s="32" t="str">
        <f>MID($H$11,369,4)</f>
        <v/>
      </c>
      <c r="H107" s="30" t="e">
        <f t="shared" si="10"/>
        <v>#N/A</v>
      </c>
      <c r="I107" s="30" t="e">
        <f t="shared" si="6"/>
        <v>#N/A</v>
      </c>
      <c r="L107"/>
    </row>
    <row r="108" spans="1:12" x14ac:dyDescent="0.25">
      <c r="A108" s="29" t="s">
        <v>99</v>
      </c>
      <c r="B108" s="26" t="s">
        <v>3</v>
      </c>
      <c r="C108" t="s">
        <v>299</v>
      </c>
      <c r="D108" s="26" t="str">
        <f t="shared" si="7"/>
        <v/>
      </c>
      <c r="E108" s="25" t="str">
        <f t="shared" si="8"/>
        <v/>
      </c>
      <c r="F108" s="25" t="str">
        <f t="shared" si="9"/>
        <v/>
      </c>
      <c r="G108" s="32" t="str">
        <f>MID($H$11,373,4)</f>
        <v/>
      </c>
      <c r="H108" s="30" t="e">
        <f t="shared" si="10"/>
        <v>#N/A</v>
      </c>
      <c r="I108" s="30" t="e">
        <f t="shared" si="6"/>
        <v>#N/A</v>
      </c>
      <c r="L108"/>
    </row>
    <row r="109" spans="1:12" x14ac:dyDescent="0.25">
      <c r="A109" s="29" t="s">
        <v>100</v>
      </c>
      <c r="B109" s="26" t="s">
        <v>300</v>
      </c>
      <c r="C109" t="s">
        <v>301</v>
      </c>
      <c r="D109" s="26" t="str">
        <f t="shared" si="7"/>
        <v/>
      </c>
      <c r="E109" s="25" t="str">
        <f t="shared" si="8"/>
        <v/>
      </c>
      <c r="F109" s="25" t="str">
        <f t="shared" si="9"/>
        <v/>
      </c>
      <c r="G109" s="32" t="str">
        <f>MID($H$11,377,4)</f>
        <v/>
      </c>
      <c r="H109" s="30" t="e">
        <f t="shared" si="10"/>
        <v>#N/A</v>
      </c>
      <c r="I109" s="30" t="e">
        <f t="shared" si="6"/>
        <v>#N/A</v>
      </c>
      <c r="L109"/>
    </row>
    <row r="110" spans="1:12" x14ac:dyDescent="0.25">
      <c r="A110" s="29" t="s">
        <v>101</v>
      </c>
      <c r="B110" s="26" t="s">
        <v>302</v>
      </c>
      <c r="C110" t="s">
        <v>303</v>
      </c>
      <c r="D110" s="26" t="str">
        <f t="shared" si="7"/>
        <v/>
      </c>
      <c r="E110" s="25" t="str">
        <f t="shared" si="8"/>
        <v/>
      </c>
      <c r="F110" s="25" t="str">
        <f t="shared" si="9"/>
        <v/>
      </c>
      <c r="G110" s="32" t="str">
        <f>MID($H$11,381,4)</f>
        <v/>
      </c>
      <c r="H110" s="30" t="e">
        <f t="shared" si="10"/>
        <v>#N/A</v>
      </c>
      <c r="I110" s="30" t="e">
        <f t="shared" si="6"/>
        <v>#N/A</v>
      </c>
      <c r="L110"/>
    </row>
    <row r="111" spans="1:12" x14ac:dyDescent="0.25">
      <c r="A111" s="29" t="s">
        <v>102</v>
      </c>
      <c r="B111" s="26" t="s">
        <v>304</v>
      </c>
      <c r="C111" t="s">
        <v>305</v>
      </c>
      <c r="D111" s="26" t="str">
        <f t="shared" si="7"/>
        <v/>
      </c>
      <c r="E111" s="25" t="str">
        <f t="shared" si="8"/>
        <v/>
      </c>
      <c r="F111" s="25" t="str">
        <f t="shared" si="9"/>
        <v/>
      </c>
      <c r="G111" s="32" t="str">
        <f>MID($H$11,385,4)</f>
        <v/>
      </c>
      <c r="H111" s="30" t="e">
        <f t="shared" si="10"/>
        <v>#N/A</v>
      </c>
      <c r="I111" s="30" t="e">
        <f t="shared" si="6"/>
        <v>#N/A</v>
      </c>
      <c r="L111"/>
    </row>
    <row r="112" spans="1:12" x14ac:dyDescent="0.25">
      <c r="A112" s="29" t="s">
        <v>103</v>
      </c>
      <c r="B112" s="26" t="s">
        <v>306</v>
      </c>
      <c r="C112" t="s">
        <v>307</v>
      </c>
      <c r="D112" s="26" t="str">
        <f t="shared" si="7"/>
        <v/>
      </c>
      <c r="E112" s="25" t="str">
        <f t="shared" si="8"/>
        <v/>
      </c>
      <c r="F112" s="25" t="str">
        <f t="shared" si="9"/>
        <v/>
      </c>
      <c r="G112" s="32" t="str">
        <f>MID($H$11,389,4)</f>
        <v/>
      </c>
      <c r="H112" s="30" t="e">
        <f t="shared" si="10"/>
        <v>#N/A</v>
      </c>
      <c r="I112" s="30" t="e">
        <f t="shared" si="6"/>
        <v>#N/A</v>
      </c>
      <c r="L112"/>
    </row>
    <row r="113" spans="1:12" x14ac:dyDescent="0.25">
      <c r="A113" s="29" t="s">
        <v>104</v>
      </c>
      <c r="B113" s="26" t="s">
        <v>308</v>
      </c>
      <c r="C113" t="s">
        <v>309</v>
      </c>
      <c r="D113" s="26" t="str">
        <f t="shared" si="7"/>
        <v/>
      </c>
      <c r="E113" s="25" t="str">
        <f t="shared" si="8"/>
        <v/>
      </c>
      <c r="F113" s="25" t="str">
        <f t="shared" si="9"/>
        <v/>
      </c>
      <c r="G113" s="32" t="str">
        <f>MID($H$11,393,4)</f>
        <v/>
      </c>
      <c r="H113" s="30" t="e">
        <f t="shared" si="10"/>
        <v>#N/A</v>
      </c>
      <c r="I113" s="30" t="e">
        <f t="shared" si="6"/>
        <v>#N/A</v>
      </c>
      <c r="L113"/>
    </row>
    <row r="114" spans="1:12" x14ac:dyDescent="0.25">
      <c r="A114" s="29" t="s">
        <v>105</v>
      </c>
      <c r="B114" s="26" t="s">
        <v>310</v>
      </c>
      <c r="C114" t="s">
        <v>311</v>
      </c>
      <c r="D114" s="26" t="str">
        <f t="shared" si="7"/>
        <v/>
      </c>
      <c r="E114" s="25" t="str">
        <f t="shared" si="8"/>
        <v/>
      </c>
      <c r="F114" s="25" t="str">
        <f t="shared" si="9"/>
        <v/>
      </c>
      <c r="G114" s="32" t="str">
        <f>MID($H$11,397,4)</f>
        <v/>
      </c>
      <c r="H114" s="30" t="e">
        <f t="shared" si="10"/>
        <v>#N/A</v>
      </c>
      <c r="I114" s="30" t="e">
        <f t="shared" si="6"/>
        <v>#N/A</v>
      </c>
      <c r="L114"/>
    </row>
    <row r="115" spans="1:12" x14ac:dyDescent="0.25">
      <c r="B115" s="26"/>
      <c r="D115" s="25" t="str">
        <f t="shared" ref="D115:D143" si="11">MID(G115,1,2)</f>
        <v/>
      </c>
      <c r="E115" s="25" t="str">
        <f t="shared" ref="E115:E143" si="12">MID(G115,3,2)</f>
        <v/>
      </c>
      <c r="F115" s="25" t="str">
        <f t="shared" si="9"/>
        <v/>
      </c>
      <c r="G115" s="32" t="str">
        <f>MID($H$11,401,4)</f>
        <v/>
      </c>
      <c r="H115" s="30" t="e">
        <f t="shared" si="10"/>
        <v>#N/A</v>
      </c>
      <c r="I115" s="30" t="e">
        <f t="shared" si="6"/>
        <v>#N/A</v>
      </c>
      <c r="L115"/>
    </row>
    <row r="116" spans="1:12" x14ac:dyDescent="0.25">
      <c r="B116" s="26"/>
      <c r="D116" s="25" t="str">
        <f t="shared" si="11"/>
        <v/>
      </c>
      <c r="E116" s="25" t="str">
        <f t="shared" si="12"/>
        <v/>
      </c>
      <c r="F116" s="25" t="str">
        <f t="shared" si="9"/>
        <v/>
      </c>
      <c r="G116" s="32" t="str">
        <f>MID($H$11,405,4)</f>
        <v/>
      </c>
      <c r="H116" s="30" t="e">
        <f t="shared" si="10"/>
        <v>#N/A</v>
      </c>
      <c r="I116" s="30" t="e">
        <f t="shared" si="6"/>
        <v>#N/A</v>
      </c>
      <c r="L116"/>
    </row>
    <row r="117" spans="1:12" x14ac:dyDescent="0.25">
      <c r="B117" s="26"/>
      <c r="D117" s="25" t="str">
        <f t="shared" si="11"/>
        <v/>
      </c>
      <c r="E117" s="25" t="str">
        <f t="shared" si="12"/>
        <v/>
      </c>
      <c r="F117" s="25" t="str">
        <f t="shared" si="9"/>
        <v/>
      </c>
      <c r="G117" s="32" t="str">
        <f>MID($H$11,409,4)</f>
        <v/>
      </c>
      <c r="H117" s="30" t="e">
        <f t="shared" si="10"/>
        <v>#N/A</v>
      </c>
      <c r="I117" s="30" t="e">
        <f t="shared" si="6"/>
        <v>#N/A</v>
      </c>
      <c r="L117"/>
    </row>
    <row r="118" spans="1:12" x14ac:dyDescent="0.25">
      <c r="B118" s="26"/>
      <c r="D118" s="25" t="str">
        <f t="shared" si="11"/>
        <v/>
      </c>
      <c r="E118" s="25" t="str">
        <f t="shared" si="12"/>
        <v/>
      </c>
      <c r="F118" s="25" t="str">
        <f t="shared" si="9"/>
        <v/>
      </c>
      <c r="G118" s="32" t="str">
        <f>MID($H$11,413,4)</f>
        <v/>
      </c>
      <c r="H118" s="30" t="e">
        <f t="shared" si="10"/>
        <v>#N/A</v>
      </c>
      <c r="I118" s="30" t="e">
        <f t="shared" si="6"/>
        <v>#N/A</v>
      </c>
      <c r="L118"/>
    </row>
    <row r="119" spans="1:12" x14ac:dyDescent="0.25">
      <c r="B119" s="26"/>
      <c r="D119" s="25" t="str">
        <f t="shared" si="11"/>
        <v/>
      </c>
      <c r="E119" s="25" t="str">
        <f t="shared" si="12"/>
        <v/>
      </c>
      <c r="F119" s="25" t="str">
        <f t="shared" si="9"/>
        <v/>
      </c>
      <c r="G119" s="32" t="str">
        <f>MID($H$11,417,4)</f>
        <v/>
      </c>
      <c r="H119" s="30" t="e">
        <f t="shared" si="10"/>
        <v>#N/A</v>
      </c>
      <c r="I119" s="30" t="e">
        <f t="shared" si="6"/>
        <v>#N/A</v>
      </c>
      <c r="L119"/>
    </row>
    <row r="120" spans="1:12" x14ac:dyDescent="0.25">
      <c r="B120" s="26"/>
      <c r="D120" s="25" t="str">
        <f t="shared" si="11"/>
        <v/>
      </c>
      <c r="E120" s="25" t="str">
        <f t="shared" si="12"/>
        <v/>
      </c>
      <c r="F120" s="25" t="str">
        <f t="shared" si="9"/>
        <v/>
      </c>
      <c r="G120" s="32" t="str">
        <f>MID($H$11,421,4)</f>
        <v/>
      </c>
      <c r="H120" s="30" t="e">
        <f t="shared" si="10"/>
        <v>#N/A</v>
      </c>
      <c r="I120" s="30" t="e">
        <f t="shared" si="6"/>
        <v>#N/A</v>
      </c>
      <c r="L120"/>
    </row>
    <row r="121" spans="1:12" x14ac:dyDescent="0.25">
      <c r="D121" s="25" t="str">
        <f t="shared" si="11"/>
        <v/>
      </c>
      <c r="E121" s="25" t="str">
        <f t="shared" si="12"/>
        <v/>
      </c>
      <c r="F121" s="25" t="str">
        <f t="shared" si="9"/>
        <v/>
      </c>
      <c r="G121" s="32" t="str">
        <f>MID($H$11,425,4)</f>
        <v/>
      </c>
      <c r="H121" s="30" t="e">
        <f t="shared" si="10"/>
        <v>#N/A</v>
      </c>
      <c r="I121" s="30" t="e">
        <f t="shared" si="6"/>
        <v>#N/A</v>
      </c>
      <c r="L121"/>
    </row>
    <row r="122" spans="1:12" x14ac:dyDescent="0.25">
      <c r="D122" s="25" t="str">
        <f t="shared" si="11"/>
        <v/>
      </c>
      <c r="E122" s="25" t="str">
        <f t="shared" si="12"/>
        <v/>
      </c>
      <c r="F122" s="25" t="str">
        <f t="shared" si="9"/>
        <v/>
      </c>
      <c r="G122" s="32" t="str">
        <f>MID($H$11,429,4)</f>
        <v/>
      </c>
      <c r="H122" s="30" t="e">
        <f t="shared" si="10"/>
        <v>#N/A</v>
      </c>
      <c r="I122" s="30" t="e">
        <f t="shared" si="6"/>
        <v>#N/A</v>
      </c>
      <c r="L122"/>
    </row>
    <row r="123" spans="1:12" x14ac:dyDescent="0.25">
      <c r="D123" s="25" t="str">
        <f t="shared" si="11"/>
        <v/>
      </c>
      <c r="E123" s="25" t="str">
        <f t="shared" si="12"/>
        <v/>
      </c>
      <c r="F123" s="25" t="str">
        <f t="shared" si="9"/>
        <v/>
      </c>
      <c r="G123" s="32" t="str">
        <f>MID($H$11,433,4)</f>
        <v/>
      </c>
      <c r="H123" s="30" t="e">
        <f t="shared" si="10"/>
        <v>#N/A</v>
      </c>
      <c r="I123" s="30" t="e">
        <f t="shared" si="6"/>
        <v>#N/A</v>
      </c>
      <c r="L123"/>
    </row>
    <row r="124" spans="1:12" x14ac:dyDescent="0.25">
      <c r="D124" s="25" t="str">
        <f t="shared" si="11"/>
        <v/>
      </c>
      <c r="E124" s="25" t="str">
        <f t="shared" si="12"/>
        <v/>
      </c>
      <c r="F124" s="25" t="str">
        <f t="shared" si="9"/>
        <v/>
      </c>
      <c r="G124" s="32" t="str">
        <f>MID($H$11,437,4)</f>
        <v/>
      </c>
      <c r="H124" s="30" t="e">
        <f t="shared" si="10"/>
        <v>#N/A</v>
      </c>
      <c r="I124" s="30" t="e">
        <f t="shared" si="6"/>
        <v>#N/A</v>
      </c>
      <c r="L124"/>
    </row>
    <row r="125" spans="1:12" x14ac:dyDescent="0.25">
      <c r="D125" s="25" t="str">
        <f t="shared" si="11"/>
        <v/>
      </c>
      <c r="E125" s="25" t="str">
        <f t="shared" si="12"/>
        <v/>
      </c>
      <c r="F125" s="25" t="str">
        <f t="shared" si="9"/>
        <v/>
      </c>
      <c r="G125" s="32" t="str">
        <f>MID($H$11,441,4)</f>
        <v/>
      </c>
      <c r="H125" s="30" t="e">
        <f t="shared" si="10"/>
        <v>#N/A</v>
      </c>
      <c r="I125" s="30" t="e">
        <f t="shared" si="6"/>
        <v>#N/A</v>
      </c>
      <c r="L125"/>
    </row>
    <row r="126" spans="1:12" x14ac:dyDescent="0.25">
      <c r="D126" s="25" t="str">
        <f t="shared" si="11"/>
        <v/>
      </c>
      <c r="E126" s="25" t="str">
        <f t="shared" si="12"/>
        <v/>
      </c>
      <c r="F126" s="25" t="str">
        <f t="shared" si="9"/>
        <v/>
      </c>
      <c r="G126" s="32" t="str">
        <f>MID($H$11,445,4)</f>
        <v/>
      </c>
      <c r="H126" s="30" t="e">
        <f t="shared" si="10"/>
        <v>#N/A</v>
      </c>
      <c r="I126" s="30" t="e">
        <f t="shared" si="6"/>
        <v>#N/A</v>
      </c>
      <c r="L126"/>
    </row>
    <row r="127" spans="1:12" x14ac:dyDescent="0.25">
      <c r="D127" s="25" t="str">
        <f t="shared" si="11"/>
        <v/>
      </c>
      <c r="E127" s="25" t="str">
        <f t="shared" si="12"/>
        <v/>
      </c>
      <c r="F127" s="25" t="str">
        <f t="shared" si="9"/>
        <v/>
      </c>
      <c r="G127" s="32" t="str">
        <f>MID($H$11,449,4)</f>
        <v/>
      </c>
      <c r="H127" s="30" t="e">
        <f t="shared" si="10"/>
        <v>#N/A</v>
      </c>
      <c r="I127" s="30" t="e">
        <f t="shared" si="6"/>
        <v>#N/A</v>
      </c>
      <c r="L127"/>
    </row>
    <row r="128" spans="1:12" x14ac:dyDescent="0.25">
      <c r="D128" s="25" t="str">
        <f t="shared" si="11"/>
        <v/>
      </c>
      <c r="E128" s="25" t="str">
        <f t="shared" si="12"/>
        <v/>
      </c>
      <c r="F128" s="25" t="str">
        <f t="shared" si="9"/>
        <v/>
      </c>
      <c r="G128" s="32" t="str">
        <f>MID($H$11,453,4)</f>
        <v/>
      </c>
      <c r="H128" s="30" t="e">
        <f t="shared" si="10"/>
        <v>#N/A</v>
      </c>
      <c r="I128" s="30" t="e">
        <f t="shared" si="6"/>
        <v>#N/A</v>
      </c>
      <c r="L128"/>
    </row>
    <row r="129" spans="4:12" x14ac:dyDescent="0.25">
      <c r="D129" s="25" t="str">
        <f t="shared" si="11"/>
        <v/>
      </c>
      <c r="E129" s="25" t="str">
        <f t="shared" si="12"/>
        <v/>
      </c>
      <c r="F129" s="25" t="str">
        <f t="shared" si="9"/>
        <v/>
      </c>
      <c r="G129" s="32" t="str">
        <f>MID($H$11,457,4)</f>
        <v/>
      </c>
      <c r="H129" s="30" t="e">
        <f t="shared" si="10"/>
        <v>#N/A</v>
      </c>
      <c r="I129" s="30" t="e">
        <f t="shared" si="6"/>
        <v>#N/A</v>
      </c>
      <c r="L129"/>
    </row>
    <row r="130" spans="4:12" x14ac:dyDescent="0.25">
      <c r="D130" s="25" t="str">
        <f t="shared" si="11"/>
        <v/>
      </c>
      <c r="E130" s="25" t="str">
        <f t="shared" si="12"/>
        <v/>
      </c>
      <c r="F130" s="25" t="str">
        <f t="shared" si="9"/>
        <v/>
      </c>
      <c r="G130" s="32" t="str">
        <f>MID($H$11,461,4)</f>
        <v/>
      </c>
      <c r="H130" s="30" t="e">
        <f t="shared" si="10"/>
        <v>#N/A</v>
      </c>
      <c r="I130" s="30" t="e">
        <f t="shared" si="6"/>
        <v>#N/A</v>
      </c>
      <c r="L130"/>
    </row>
    <row r="131" spans="4:12" x14ac:dyDescent="0.25">
      <c r="D131" s="25" t="str">
        <f t="shared" si="11"/>
        <v/>
      </c>
      <c r="E131" s="25" t="str">
        <f t="shared" si="12"/>
        <v/>
      </c>
      <c r="F131" s="25" t="str">
        <f t="shared" si="9"/>
        <v/>
      </c>
      <c r="G131" s="32" t="str">
        <f>MID($H$11,465,4)</f>
        <v/>
      </c>
      <c r="H131" s="30" t="e">
        <f t="shared" si="10"/>
        <v>#N/A</v>
      </c>
      <c r="I131" s="30" t="e">
        <f t="shared" si="6"/>
        <v>#N/A</v>
      </c>
      <c r="L131"/>
    </row>
    <row r="132" spans="4:12" x14ac:dyDescent="0.25">
      <c r="D132" s="25" t="str">
        <f t="shared" si="11"/>
        <v/>
      </c>
      <c r="E132" s="25" t="str">
        <f t="shared" si="12"/>
        <v/>
      </c>
      <c r="F132" s="25" t="str">
        <f t="shared" si="9"/>
        <v/>
      </c>
      <c r="G132" s="32" t="str">
        <f>MID($H$11,469,4)</f>
        <v/>
      </c>
      <c r="H132" s="30" t="e">
        <f t="shared" si="10"/>
        <v>#N/A</v>
      </c>
      <c r="I132" s="30" t="e">
        <f t="shared" si="6"/>
        <v>#N/A</v>
      </c>
      <c r="L132"/>
    </row>
    <row r="133" spans="4:12" x14ac:dyDescent="0.25">
      <c r="D133" s="25" t="str">
        <f t="shared" si="11"/>
        <v/>
      </c>
      <c r="E133" s="25" t="str">
        <f t="shared" si="12"/>
        <v/>
      </c>
      <c r="F133" s="25" t="str">
        <f t="shared" si="9"/>
        <v/>
      </c>
      <c r="G133" s="32" t="str">
        <f>MID($H$11,473,4)</f>
        <v/>
      </c>
      <c r="H133" s="30" t="e">
        <f t="shared" si="10"/>
        <v>#N/A</v>
      </c>
      <c r="I133" s="30" t="e">
        <f t="shared" si="6"/>
        <v>#N/A</v>
      </c>
      <c r="L133"/>
    </row>
    <row r="134" spans="4:12" x14ac:dyDescent="0.25">
      <c r="D134" s="25" t="str">
        <f t="shared" si="11"/>
        <v/>
      </c>
      <c r="E134" s="25" t="str">
        <f t="shared" si="12"/>
        <v/>
      </c>
      <c r="F134" s="25" t="str">
        <f t="shared" si="9"/>
        <v/>
      </c>
      <c r="G134" s="32" t="str">
        <f>MID($H$11,477,4)</f>
        <v/>
      </c>
      <c r="H134" s="30" t="e">
        <f t="shared" si="10"/>
        <v>#N/A</v>
      </c>
      <c r="I134" s="30" t="e">
        <f t="shared" si="6"/>
        <v>#N/A</v>
      </c>
      <c r="L134"/>
    </row>
    <row r="135" spans="4:12" x14ac:dyDescent="0.25">
      <c r="D135" s="25" t="str">
        <f t="shared" si="11"/>
        <v/>
      </c>
      <c r="E135" s="25" t="str">
        <f t="shared" si="12"/>
        <v/>
      </c>
      <c r="F135" s="25" t="str">
        <f t="shared" si="9"/>
        <v/>
      </c>
      <c r="G135" s="32" t="str">
        <f>MID($H$11,481,4)</f>
        <v/>
      </c>
      <c r="H135" s="30" t="e">
        <f t="shared" si="10"/>
        <v>#N/A</v>
      </c>
      <c r="I135" s="30" t="e">
        <f t="shared" si="6"/>
        <v>#N/A</v>
      </c>
      <c r="L135"/>
    </row>
    <row r="136" spans="4:12" x14ac:dyDescent="0.25">
      <c r="D136" s="25" t="str">
        <f t="shared" si="11"/>
        <v/>
      </c>
      <c r="E136" s="25" t="str">
        <f t="shared" si="12"/>
        <v/>
      </c>
      <c r="F136" s="25" t="str">
        <f t="shared" si="9"/>
        <v/>
      </c>
      <c r="G136" s="32" t="str">
        <f>MID($H$11,485,4)</f>
        <v/>
      </c>
      <c r="H136" s="30" t="e">
        <f t="shared" si="10"/>
        <v>#N/A</v>
      </c>
      <c r="I136" s="30" t="e">
        <f t="shared" si="6"/>
        <v>#N/A</v>
      </c>
      <c r="L136"/>
    </row>
    <row r="137" spans="4:12" x14ac:dyDescent="0.25">
      <c r="D137" s="25" t="str">
        <f t="shared" si="11"/>
        <v/>
      </c>
      <c r="E137" s="25" t="str">
        <f t="shared" si="12"/>
        <v/>
      </c>
      <c r="F137" s="25" t="str">
        <f t="shared" si="9"/>
        <v/>
      </c>
      <c r="G137" s="32" t="str">
        <f>MID($H$11,489,4)</f>
        <v/>
      </c>
      <c r="H137" s="30" t="e">
        <f t="shared" si="10"/>
        <v>#N/A</v>
      </c>
      <c r="I137" s="30" t="e">
        <f t="shared" si="6"/>
        <v>#N/A</v>
      </c>
      <c r="L137"/>
    </row>
    <row r="138" spans="4:12" x14ac:dyDescent="0.25">
      <c r="D138" s="25" t="str">
        <f t="shared" si="11"/>
        <v/>
      </c>
      <c r="E138" s="25" t="str">
        <f t="shared" si="12"/>
        <v/>
      </c>
      <c r="F138" s="25" t="str">
        <f t="shared" si="9"/>
        <v/>
      </c>
      <c r="G138" s="32" t="str">
        <f>MID($H$11,493,4)</f>
        <v/>
      </c>
      <c r="H138" s="30" t="e">
        <f t="shared" si="10"/>
        <v>#N/A</v>
      </c>
      <c r="I138" s="30" t="e">
        <f t="shared" si="6"/>
        <v>#N/A</v>
      </c>
      <c r="L138"/>
    </row>
    <row r="139" spans="4:12" x14ac:dyDescent="0.25">
      <c r="D139" s="25" t="str">
        <f t="shared" si="11"/>
        <v/>
      </c>
      <c r="E139" s="25" t="str">
        <f t="shared" si="12"/>
        <v/>
      </c>
      <c r="F139" s="25" t="str">
        <f t="shared" si="9"/>
        <v/>
      </c>
      <c r="G139" s="32" t="str">
        <f>MID($H$11,497,4)</f>
        <v/>
      </c>
      <c r="H139" s="30" t="e">
        <f t="shared" si="10"/>
        <v>#N/A</v>
      </c>
      <c r="I139" s="30" t="e">
        <f t="shared" si="6"/>
        <v>#N/A</v>
      </c>
      <c r="L139"/>
    </row>
    <row r="140" spans="4:12" x14ac:dyDescent="0.25">
      <c r="D140" s="25" t="str">
        <f t="shared" si="11"/>
        <v/>
      </c>
      <c r="E140" s="25" t="str">
        <f t="shared" si="12"/>
        <v/>
      </c>
      <c r="F140" s="25" t="str">
        <f t="shared" si="9"/>
        <v/>
      </c>
      <c r="G140" s="32" t="str">
        <f>MID($H$11,501,4)</f>
        <v/>
      </c>
      <c r="H140" s="30" t="e">
        <f t="shared" si="10"/>
        <v>#N/A</v>
      </c>
      <c r="I140" s="30" t="e">
        <f t="shared" si="6"/>
        <v>#N/A</v>
      </c>
      <c r="L140"/>
    </row>
    <row r="141" spans="4:12" x14ac:dyDescent="0.25">
      <c r="D141" s="25" t="str">
        <f t="shared" si="11"/>
        <v/>
      </c>
      <c r="E141" s="25" t="str">
        <f t="shared" si="12"/>
        <v/>
      </c>
      <c r="F141" s="25" t="str">
        <f t="shared" si="9"/>
        <v/>
      </c>
      <c r="G141" s="32" t="str">
        <f>MID($H$11,505,4)</f>
        <v/>
      </c>
      <c r="H141" s="30" t="e">
        <f t="shared" si="10"/>
        <v>#N/A</v>
      </c>
      <c r="I141" s="30" t="e">
        <f t="shared" si="6"/>
        <v>#N/A</v>
      </c>
      <c r="L141"/>
    </row>
    <row r="142" spans="4:12" x14ac:dyDescent="0.25">
      <c r="D142" s="25" t="str">
        <f t="shared" si="11"/>
        <v/>
      </c>
      <c r="E142" s="25" t="str">
        <f t="shared" si="12"/>
        <v/>
      </c>
      <c r="F142" s="25" t="str">
        <f t="shared" si="9"/>
        <v/>
      </c>
      <c r="G142" s="32" t="str">
        <f>MID($H$11,509,4)</f>
        <v/>
      </c>
      <c r="H142" s="30" t="e">
        <f t="shared" si="10"/>
        <v>#N/A</v>
      </c>
      <c r="I142" s="30" t="e">
        <f t="shared" si="6"/>
        <v>#N/A</v>
      </c>
      <c r="L142"/>
    </row>
    <row r="143" spans="4:12" x14ac:dyDescent="0.25">
      <c r="D143" s="25" t="str">
        <f t="shared" si="11"/>
        <v/>
      </c>
      <c r="E143" s="25" t="str">
        <f t="shared" si="12"/>
        <v/>
      </c>
      <c r="F143" s="25" t="str">
        <f t="shared" si="9"/>
        <v/>
      </c>
      <c r="G143" s="32" t="str">
        <f>MID($H$11,513,4)</f>
        <v/>
      </c>
      <c r="H143" s="30" t="e">
        <f t="shared" si="10"/>
        <v>#N/A</v>
      </c>
      <c r="I143" s="30" t="e">
        <f t="shared" ref="I143:I206" si="13">VLOOKUP(E143,$A$15:$C$114,3,FALSE)</f>
        <v>#N/A</v>
      </c>
      <c r="L143"/>
    </row>
    <row r="144" spans="4:12" x14ac:dyDescent="0.25">
      <c r="D144" s="25" t="str">
        <f t="shared" ref="D144:D207" si="14">MID(G144,1,2)</f>
        <v/>
      </c>
      <c r="E144" s="25" t="str">
        <f t="shared" ref="E144:E207" si="15">MID(G144,3,2)</f>
        <v/>
      </c>
      <c r="F144" s="25" t="str">
        <f t="shared" ref="F144:F207" si="16">MID(G144,5,2)</f>
        <v/>
      </c>
      <c r="G144" s="32" t="str">
        <f>MID($H$11,517,4)</f>
        <v/>
      </c>
      <c r="H144" s="30" t="e">
        <f t="shared" si="10"/>
        <v>#N/A</v>
      </c>
      <c r="I144" s="30" t="e">
        <f t="shared" si="13"/>
        <v>#N/A</v>
      </c>
      <c r="L144"/>
    </row>
    <row r="145" spans="4:12" x14ac:dyDescent="0.25">
      <c r="D145" s="25" t="str">
        <f t="shared" si="14"/>
        <v/>
      </c>
      <c r="E145" s="25" t="str">
        <f t="shared" si="15"/>
        <v/>
      </c>
      <c r="F145" s="25" t="str">
        <f t="shared" si="16"/>
        <v/>
      </c>
      <c r="G145" s="32" t="str">
        <f>MID($H$11,521,4)</f>
        <v/>
      </c>
      <c r="H145" s="30" t="e">
        <f t="shared" si="10"/>
        <v>#N/A</v>
      </c>
      <c r="I145" s="30" t="e">
        <f t="shared" si="13"/>
        <v>#N/A</v>
      </c>
      <c r="L145"/>
    </row>
    <row r="146" spans="4:12" x14ac:dyDescent="0.25">
      <c r="D146" s="25" t="str">
        <f t="shared" si="14"/>
        <v/>
      </c>
      <c r="E146" s="25" t="str">
        <f t="shared" si="15"/>
        <v/>
      </c>
      <c r="F146" s="25" t="str">
        <f t="shared" si="16"/>
        <v/>
      </c>
      <c r="G146" s="32" t="str">
        <f>MID($H$11,525,4)</f>
        <v/>
      </c>
      <c r="H146" s="30" t="e">
        <f t="shared" si="10"/>
        <v>#N/A</v>
      </c>
      <c r="I146" s="30" t="e">
        <f t="shared" si="13"/>
        <v>#N/A</v>
      </c>
      <c r="L146"/>
    </row>
    <row r="147" spans="4:12" x14ac:dyDescent="0.25">
      <c r="D147" s="25" t="str">
        <f t="shared" si="14"/>
        <v/>
      </c>
      <c r="E147" s="25" t="str">
        <f t="shared" si="15"/>
        <v/>
      </c>
      <c r="F147" s="25" t="str">
        <f t="shared" si="16"/>
        <v/>
      </c>
      <c r="G147" s="32" t="str">
        <f>MID($H$11,529,4)</f>
        <v/>
      </c>
      <c r="H147" s="30" t="e">
        <f t="shared" si="10"/>
        <v>#N/A</v>
      </c>
      <c r="I147" s="30" t="e">
        <f t="shared" si="13"/>
        <v>#N/A</v>
      </c>
      <c r="L147"/>
    </row>
    <row r="148" spans="4:12" x14ac:dyDescent="0.25">
      <c r="D148" s="25" t="str">
        <f t="shared" si="14"/>
        <v/>
      </c>
      <c r="E148" s="25" t="str">
        <f t="shared" si="15"/>
        <v/>
      </c>
      <c r="F148" s="25" t="str">
        <f t="shared" si="16"/>
        <v/>
      </c>
      <c r="G148" s="32" t="str">
        <f>MID($H$11,533,4)</f>
        <v/>
      </c>
      <c r="H148" s="30" t="e">
        <f t="shared" si="10"/>
        <v>#N/A</v>
      </c>
      <c r="I148" s="30" t="e">
        <f t="shared" si="13"/>
        <v>#N/A</v>
      </c>
      <c r="L148"/>
    </row>
    <row r="149" spans="4:12" x14ac:dyDescent="0.25">
      <c r="D149" s="25" t="str">
        <f t="shared" si="14"/>
        <v/>
      </c>
      <c r="E149" s="25" t="str">
        <f t="shared" si="15"/>
        <v/>
      </c>
      <c r="F149" s="25" t="str">
        <f t="shared" si="16"/>
        <v/>
      </c>
      <c r="G149" s="32" t="str">
        <f>MID($H$11,537,4)</f>
        <v/>
      </c>
      <c r="H149" s="30" t="e">
        <f t="shared" si="10"/>
        <v>#N/A</v>
      </c>
      <c r="I149" s="30" t="e">
        <f t="shared" si="13"/>
        <v>#N/A</v>
      </c>
      <c r="L149"/>
    </row>
    <row r="150" spans="4:12" x14ac:dyDescent="0.25">
      <c r="D150" s="25" t="str">
        <f t="shared" si="14"/>
        <v/>
      </c>
      <c r="E150" s="25" t="str">
        <f t="shared" si="15"/>
        <v/>
      </c>
      <c r="F150" s="25" t="str">
        <f t="shared" si="16"/>
        <v/>
      </c>
      <c r="G150" s="32" t="str">
        <f>MID($H$11,541,4)</f>
        <v/>
      </c>
      <c r="H150" s="30" t="e">
        <f t="shared" si="10"/>
        <v>#N/A</v>
      </c>
      <c r="I150" s="30" t="e">
        <f t="shared" si="13"/>
        <v>#N/A</v>
      </c>
      <c r="L150"/>
    </row>
    <row r="151" spans="4:12" x14ac:dyDescent="0.25">
      <c r="D151" s="25" t="str">
        <f t="shared" si="14"/>
        <v/>
      </c>
      <c r="E151" s="25" t="str">
        <f t="shared" si="15"/>
        <v/>
      </c>
      <c r="F151" s="25" t="str">
        <f t="shared" si="16"/>
        <v/>
      </c>
      <c r="G151" s="32" t="str">
        <f>MID($H$11,545,4)</f>
        <v/>
      </c>
      <c r="H151" s="30" t="e">
        <f t="shared" si="10"/>
        <v>#N/A</v>
      </c>
      <c r="I151" s="30" t="e">
        <f t="shared" si="13"/>
        <v>#N/A</v>
      </c>
      <c r="L151"/>
    </row>
    <row r="152" spans="4:12" x14ac:dyDescent="0.25">
      <c r="D152" s="25" t="str">
        <f t="shared" si="14"/>
        <v/>
      </c>
      <c r="E152" s="25" t="str">
        <f t="shared" si="15"/>
        <v/>
      </c>
      <c r="F152" s="25" t="str">
        <f t="shared" si="16"/>
        <v/>
      </c>
      <c r="G152" s="32" t="str">
        <f>MID($H$11,549,4)</f>
        <v/>
      </c>
      <c r="H152" s="30" t="e">
        <f t="shared" ref="H152:H215" si="17">VLOOKUP(D152,$A$15:$C$114,2,FALSE)</f>
        <v>#N/A</v>
      </c>
      <c r="I152" s="30" t="e">
        <f t="shared" si="13"/>
        <v>#N/A</v>
      </c>
      <c r="L152"/>
    </row>
    <row r="153" spans="4:12" x14ac:dyDescent="0.25">
      <c r="D153" s="25" t="str">
        <f t="shared" si="14"/>
        <v/>
      </c>
      <c r="E153" s="25" t="str">
        <f t="shared" si="15"/>
        <v/>
      </c>
      <c r="F153" s="25" t="str">
        <f t="shared" si="16"/>
        <v/>
      </c>
      <c r="G153" s="32" t="str">
        <f>MID($H$11,553,4)</f>
        <v/>
      </c>
      <c r="H153" s="30" t="e">
        <f t="shared" si="17"/>
        <v>#N/A</v>
      </c>
      <c r="I153" s="30" t="e">
        <f t="shared" si="13"/>
        <v>#N/A</v>
      </c>
      <c r="L153"/>
    </row>
    <row r="154" spans="4:12" x14ac:dyDescent="0.25">
      <c r="D154" s="25" t="str">
        <f t="shared" si="14"/>
        <v/>
      </c>
      <c r="E154" s="25" t="str">
        <f t="shared" si="15"/>
        <v/>
      </c>
      <c r="F154" s="25" t="str">
        <f t="shared" si="16"/>
        <v/>
      </c>
      <c r="G154" s="32" t="str">
        <f>MID($H$11,557,4)</f>
        <v/>
      </c>
      <c r="H154" s="30" t="e">
        <f t="shared" si="17"/>
        <v>#N/A</v>
      </c>
      <c r="I154" s="30" t="e">
        <f t="shared" si="13"/>
        <v>#N/A</v>
      </c>
      <c r="L154"/>
    </row>
    <row r="155" spans="4:12" x14ac:dyDescent="0.25">
      <c r="D155" s="25" t="str">
        <f t="shared" si="14"/>
        <v/>
      </c>
      <c r="E155" s="25" t="str">
        <f t="shared" si="15"/>
        <v/>
      </c>
      <c r="F155" s="25" t="str">
        <f t="shared" si="16"/>
        <v/>
      </c>
      <c r="G155" s="32" t="str">
        <f>MID($H$11,561,4)</f>
        <v/>
      </c>
      <c r="H155" s="30" t="e">
        <f t="shared" si="17"/>
        <v>#N/A</v>
      </c>
      <c r="I155" s="30" t="e">
        <f t="shared" si="13"/>
        <v>#N/A</v>
      </c>
      <c r="L155"/>
    </row>
    <row r="156" spans="4:12" x14ac:dyDescent="0.25">
      <c r="D156" s="25" t="str">
        <f t="shared" si="14"/>
        <v/>
      </c>
      <c r="E156" s="25" t="str">
        <f t="shared" si="15"/>
        <v/>
      </c>
      <c r="F156" s="25" t="str">
        <f t="shared" si="16"/>
        <v/>
      </c>
      <c r="G156" s="32" t="str">
        <f>MID($H$11,565,4)</f>
        <v/>
      </c>
      <c r="H156" s="30" t="e">
        <f t="shared" si="17"/>
        <v>#N/A</v>
      </c>
      <c r="I156" s="30" t="e">
        <f t="shared" si="13"/>
        <v>#N/A</v>
      </c>
      <c r="L156"/>
    </row>
    <row r="157" spans="4:12" x14ac:dyDescent="0.25">
      <c r="D157" s="25" t="str">
        <f t="shared" si="14"/>
        <v/>
      </c>
      <c r="E157" s="25" t="str">
        <f t="shared" si="15"/>
        <v/>
      </c>
      <c r="F157" s="25" t="str">
        <f t="shared" si="16"/>
        <v/>
      </c>
      <c r="G157" s="32" t="str">
        <f>MID($H$11,569,4)</f>
        <v/>
      </c>
      <c r="H157" s="30" t="e">
        <f t="shared" si="17"/>
        <v>#N/A</v>
      </c>
      <c r="I157" s="30" t="e">
        <f t="shared" si="13"/>
        <v>#N/A</v>
      </c>
      <c r="L157"/>
    </row>
    <row r="158" spans="4:12" x14ac:dyDescent="0.25">
      <c r="D158" s="25" t="str">
        <f t="shared" si="14"/>
        <v/>
      </c>
      <c r="E158" s="25" t="str">
        <f t="shared" si="15"/>
        <v/>
      </c>
      <c r="F158" s="25" t="str">
        <f t="shared" si="16"/>
        <v/>
      </c>
      <c r="G158" s="32" t="str">
        <f>MID($H$11,573,4)</f>
        <v/>
      </c>
      <c r="H158" s="30" t="e">
        <f t="shared" si="17"/>
        <v>#N/A</v>
      </c>
      <c r="I158" s="30" t="e">
        <f t="shared" si="13"/>
        <v>#N/A</v>
      </c>
      <c r="L158"/>
    </row>
    <row r="159" spans="4:12" x14ac:dyDescent="0.25">
      <c r="D159" s="25" t="str">
        <f t="shared" si="14"/>
        <v/>
      </c>
      <c r="E159" s="25" t="str">
        <f t="shared" si="15"/>
        <v/>
      </c>
      <c r="F159" s="25" t="str">
        <f t="shared" si="16"/>
        <v/>
      </c>
      <c r="G159" s="32" t="str">
        <f>MID($H$11,577,4)</f>
        <v/>
      </c>
      <c r="H159" s="30" t="e">
        <f t="shared" si="17"/>
        <v>#N/A</v>
      </c>
      <c r="I159" s="30" t="e">
        <f t="shared" si="13"/>
        <v>#N/A</v>
      </c>
      <c r="L159"/>
    </row>
    <row r="160" spans="4:12" x14ac:dyDescent="0.25">
      <c r="D160" s="25" t="str">
        <f t="shared" si="14"/>
        <v/>
      </c>
      <c r="E160" s="25" t="str">
        <f t="shared" si="15"/>
        <v/>
      </c>
      <c r="F160" s="25" t="str">
        <f t="shared" si="16"/>
        <v/>
      </c>
      <c r="G160" s="32" t="str">
        <f>MID($H$11,581,4)</f>
        <v/>
      </c>
      <c r="H160" s="30" t="e">
        <f t="shared" si="17"/>
        <v>#N/A</v>
      </c>
      <c r="I160" s="30" t="e">
        <f t="shared" si="13"/>
        <v>#N/A</v>
      </c>
      <c r="L160"/>
    </row>
    <row r="161" spans="4:12" x14ac:dyDescent="0.25">
      <c r="D161" s="25" t="str">
        <f t="shared" si="14"/>
        <v/>
      </c>
      <c r="E161" s="25" t="str">
        <f t="shared" si="15"/>
        <v/>
      </c>
      <c r="F161" s="25" t="str">
        <f t="shared" si="16"/>
        <v/>
      </c>
      <c r="G161" s="32" t="str">
        <f>MID($H$11,585,4)</f>
        <v/>
      </c>
      <c r="H161" s="30" t="e">
        <f t="shared" si="17"/>
        <v>#N/A</v>
      </c>
      <c r="I161" s="30" t="e">
        <f t="shared" si="13"/>
        <v>#N/A</v>
      </c>
      <c r="L161"/>
    </row>
    <row r="162" spans="4:12" x14ac:dyDescent="0.25">
      <c r="D162" s="25" t="str">
        <f t="shared" si="14"/>
        <v/>
      </c>
      <c r="E162" s="25" t="str">
        <f t="shared" si="15"/>
        <v/>
      </c>
      <c r="F162" s="25" t="str">
        <f t="shared" si="16"/>
        <v/>
      </c>
      <c r="G162" s="32" t="str">
        <f>MID($H$11,589,4)</f>
        <v/>
      </c>
      <c r="H162" s="30" t="e">
        <f t="shared" si="17"/>
        <v>#N/A</v>
      </c>
      <c r="I162" s="30" t="e">
        <f t="shared" si="13"/>
        <v>#N/A</v>
      </c>
      <c r="L162"/>
    </row>
    <row r="163" spans="4:12" x14ac:dyDescent="0.25">
      <c r="D163" s="25" t="str">
        <f t="shared" si="14"/>
        <v/>
      </c>
      <c r="E163" s="25" t="str">
        <f t="shared" si="15"/>
        <v/>
      </c>
      <c r="F163" s="25" t="str">
        <f t="shared" si="16"/>
        <v/>
      </c>
      <c r="G163" s="32" t="str">
        <f>MID($H$11,593,4)</f>
        <v/>
      </c>
      <c r="H163" s="30" t="e">
        <f t="shared" si="17"/>
        <v>#N/A</v>
      </c>
      <c r="I163" s="30" t="e">
        <f t="shared" si="13"/>
        <v>#N/A</v>
      </c>
      <c r="L163"/>
    </row>
    <row r="164" spans="4:12" x14ac:dyDescent="0.25">
      <c r="D164" s="25" t="str">
        <f t="shared" si="14"/>
        <v/>
      </c>
      <c r="E164" s="25" t="str">
        <f t="shared" si="15"/>
        <v/>
      </c>
      <c r="F164" s="25" t="str">
        <f t="shared" si="16"/>
        <v/>
      </c>
      <c r="G164" s="32" t="str">
        <f>MID($H$11,597,4)</f>
        <v/>
      </c>
      <c r="H164" s="30" t="e">
        <f t="shared" si="17"/>
        <v>#N/A</v>
      </c>
      <c r="I164" s="30" t="e">
        <f t="shared" si="13"/>
        <v>#N/A</v>
      </c>
      <c r="L164"/>
    </row>
    <row r="165" spans="4:12" x14ac:dyDescent="0.25">
      <c r="D165" s="25" t="str">
        <f t="shared" si="14"/>
        <v/>
      </c>
      <c r="E165" s="25" t="str">
        <f t="shared" si="15"/>
        <v/>
      </c>
      <c r="F165" s="25" t="str">
        <f t="shared" si="16"/>
        <v/>
      </c>
      <c r="G165" s="32" t="str">
        <f>MID($H$11,601,4)</f>
        <v/>
      </c>
      <c r="H165" s="30" t="e">
        <f t="shared" si="17"/>
        <v>#N/A</v>
      </c>
      <c r="I165" s="30" t="e">
        <f t="shared" si="13"/>
        <v>#N/A</v>
      </c>
      <c r="L165"/>
    </row>
    <row r="166" spans="4:12" x14ac:dyDescent="0.25">
      <c r="D166" s="25" t="str">
        <f t="shared" si="14"/>
        <v/>
      </c>
      <c r="E166" s="25" t="str">
        <f t="shared" si="15"/>
        <v/>
      </c>
      <c r="F166" s="25" t="str">
        <f t="shared" si="16"/>
        <v/>
      </c>
      <c r="G166" s="32" t="str">
        <f>MID($H$11,605,4)</f>
        <v/>
      </c>
      <c r="H166" s="30" t="e">
        <f t="shared" si="17"/>
        <v>#N/A</v>
      </c>
      <c r="I166" s="30" t="e">
        <f t="shared" si="13"/>
        <v>#N/A</v>
      </c>
      <c r="L166"/>
    </row>
    <row r="167" spans="4:12" x14ac:dyDescent="0.25">
      <c r="D167" s="25" t="str">
        <f t="shared" si="14"/>
        <v/>
      </c>
      <c r="E167" s="25" t="str">
        <f t="shared" si="15"/>
        <v/>
      </c>
      <c r="F167" s="25" t="str">
        <f t="shared" si="16"/>
        <v/>
      </c>
      <c r="G167" s="32" t="str">
        <f>MID($H$11,609,4)</f>
        <v/>
      </c>
      <c r="H167" s="30" t="e">
        <f t="shared" si="17"/>
        <v>#N/A</v>
      </c>
      <c r="I167" s="30" t="e">
        <f t="shared" si="13"/>
        <v>#N/A</v>
      </c>
      <c r="L167"/>
    </row>
    <row r="168" spans="4:12" x14ac:dyDescent="0.25">
      <c r="D168" s="25" t="str">
        <f t="shared" si="14"/>
        <v/>
      </c>
      <c r="E168" s="25" t="str">
        <f t="shared" si="15"/>
        <v/>
      </c>
      <c r="F168" s="25" t="str">
        <f t="shared" si="16"/>
        <v/>
      </c>
      <c r="G168" s="32" t="str">
        <f>MID($H$11,613,4)</f>
        <v/>
      </c>
      <c r="H168" s="30" t="e">
        <f t="shared" si="17"/>
        <v>#N/A</v>
      </c>
      <c r="I168" s="30" t="e">
        <f t="shared" si="13"/>
        <v>#N/A</v>
      </c>
      <c r="L168"/>
    </row>
    <row r="169" spans="4:12" x14ac:dyDescent="0.25">
      <c r="D169" s="25" t="str">
        <f t="shared" si="14"/>
        <v/>
      </c>
      <c r="E169" s="25" t="str">
        <f t="shared" si="15"/>
        <v/>
      </c>
      <c r="F169" s="25" t="str">
        <f t="shared" si="16"/>
        <v/>
      </c>
      <c r="G169" s="32" t="str">
        <f>MID($H$11,617,4)</f>
        <v/>
      </c>
      <c r="H169" s="30" t="e">
        <f t="shared" si="17"/>
        <v>#N/A</v>
      </c>
      <c r="I169" s="30" t="e">
        <f t="shared" si="13"/>
        <v>#N/A</v>
      </c>
      <c r="L169"/>
    </row>
    <row r="170" spans="4:12" x14ac:dyDescent="0.25">
      <c r="D170" s="25" t="str">
        <f t="shared" si="14"/>
        <v/>
      </c>
      <c r="E170" s="25" t="str">
        <f t="shared" si="15"/>
        <v/>
      </c>
      <c r="F170" s="25" t="str">
        <f t="shared" si="16"/>
        <v/>
      </c>
      <c r="G170" s="32" t="str">
        <f>MID($H$11,621,4)</f>
        <v/>
      </c>
      <c r="H170" s="30" t="e">
        <f t="shared" si="17"/>
        <v>#N/A</v>
      </c>
      <c r="I170" s="30" t="e">
        <f t="shared" si="13"/>
        <v>#N/A</v>
      </c>
      <c r="L170"/>
    </row>
    <row r="171" spans="4:12" x14ac:dyDescent="0.25">
      <c r="D171" s="25" t="str">
        <f t="shared" si="14"/>
        <v/>
      </c>
      <c r="E171" s="25" t="str">
        <f t="shared" si="15"/>
        <v/>
      </c>
      <c r="F171" s="25" t="str">
        <f t="shared" si="16"/>
        <v/>
      </c>
      <c r="G171" s="32" t="str">
        <f>MID($H$11,625,4)</f>
        <v/>
      </c>
      <c r="H171" s="30" t="e">
        <f t="shared" si="17"/>
        <v>#N/A</v>
      </c>
      <c r="I171" s="30" t="e">
        <f t="shared" si="13"/>
        <v>#N/A</v>
      </c>
      <c r="L171"/>
    </row>
    <row r="172" spans="4:12" x14ac:dyDescent="0.25">
      <c r="D172" s="25" t="str">
        <f t="shared" si="14"/>
        <v/>
      </c>
      <c r="E172" s="25" t="str">
        <f t="shared" si="15"/>
        <v/>
      </c>
      <c r="F172" s="25" t="str">
        <f t="shared" si="16"/>
        <v/>
      </c>
      <c r="G172" s="32" t="str">
        <f>MID($H$11,629,4)</f>
        <v/>
      </c>
      <c r="H172" s="30" t="e">
        <f t="shared" si="17"/>
        <v>#N/A</v>
      </c>
      <c r="I172" s="30" t="e">
        <f t="shared" si="13"/>
        <v>#N/A</v>
      </c>
      <c r="L172"/>
    </row>
    <row r="173" spans="4:12" x14ac:dyDescent="0.25">
      <c r="D173" s="25" t="str">
        <f t="shared" si="14"/>
        <v/>
      </c>
      <c r="E173" s="25" t="str">
        <f t="shared" si="15"/>
        <v/>
      </c>
      <c r="F173" s="25" t="str">
        <f t="shared" si="16"/>
        <v/>
      </c>
      <c r="G173" s="32" t="str">
        <f>MID($H$11,633,4)</f>
        <v/>
      </c>
      <c r="H173" s="30" t="e">
        <f t="shared" si="17"/>
        <v>#N/A</v>
      </c>
      <c r="I173" s="30" t="e">
        <f t="shared" si="13"/>
        <v>#N/A</v>
      </c>
      <c r="L173"/>
    </row>
    <row r="174" spans="4:12" x14ac:dyDescent="0.25">
      <c r="D174" s="25" t="str">
        <f t="shared" si="14"/>
        <v/>
      </c>
      <c r="E174" s="25" t="str">
        <f t="shared" si="15"/>
        <v/>
      </c>
      <c r="F174" s="25" t="str">
        <f t="shared" si="16"/>
        <v/>
      </c>
      <c r="G174" s="32" t="str">
        <f>MID($H$11,637,4)</f>
        <v/>
      </c>
      <c r="H174" s="30" t="e">
        <f t="shared" si="17"/>
        <v>#N/A</v>
      </c>
      <c r="I174" s="30" t="e">
        <f t="shared" si="13"/>
        <v>#N/A</v>
      </c>
      <c r="L174"/>
    </row>
    <row r="175" spans="4:12" x14ac:dyDescent="0.25">
      <c r="D175" s="25" t="str">
        <f t="shared" si="14"/>
        <v/>
      </c>
      <c r="E175" s="25" t="str">
        <f t="shared" si="15"/>
        <v/>
      </c>
      <c r="F175" s="25" t="str">
        <f t="shared" si="16"/>
        <v/>
      </c>
      <c r="G175" s="32" t="str">
        <f>MID($H$11,641,4)</f>
        <v/>
      </c>
      <c r="H175" s="30" t="e">
        <f t="shared" si="17"/>
        <v>#N/A</v>
      </c>
      <c r="I175" s="30" t="e">
        <f t="shared" si="13"/>
        <v>#N/A</v>
      </c>
      <c r="L175"/>
    </row>
    <row r="176" spans="4:12" x14ac:dyDescent="0.25">
      <c r="D176" s="25" t="str">
        <f t="shared" si="14"/>
        <v/>
      </c>
      <c r="E176" s="25" t="str">
        <f t="shared" si="15"/>
        <v/>
      </c>
      <c r="F176" s="25" t="str">
        <f t="shared" si="16"/>
        <v/>
      </c>
      <c r="G176" s="32" t="str">
        <f>MID($H$11,645,4)</f>
        <v/>
      </c>
      <c r="H176" s="30" t="e">
        <f t="shared" si="17"/>
        <v>#N/A</v>
      </c>
      <c r="I176" s="30" t="e">
        <f t="shared" si="13"/>
        <v>#N/A</v>
      </c>
      <c r="L176"/>
    </row>
    <row r="177" spans="4:12" x14ac:dyDescent="0.25">
      <c r="D177" s="25" t="str">
        <f t="shared" si="14"/>
        <v/>
      </c>
      <c r="E177" s="25" t="str">
        <f t="shared" si="15"/>
        <v/>
      </c>
      <c r="F177" s="25" t="str">
        <f t="shared" si="16"/>
        <v/>
      </c>
      <c r="G177" s="32" t="str">
        <f>MID($H$11,649,4)</f>
        <v/>
      </c>
      <c r="H177" s="30" t="e">
        <f t="shared" si="17"/>
        <v>#N/A</v>
      </c>
      <c r="I177" s="30" t="e">
        <f t="shared" si="13"/>
        <v>#N/A</v>
      </c>
      <c r="L177"/>
    </row>
    <row r="178" spans="4:12" x14ac:dyDescent="0.25">
      <c r="D178" s="25" t="str">
        <f t="shared" si="14"/>
        <v/>
      </c>
      <c r="E178" s="25" t="str">
        <f t="shared" si="15"/>
        <v/>
      </c>
      <c r="F178" s="25" t="str">
        <f t="shared" si="16"/>
        <v/>
      </c>
      <c r="G178" s="32" t="str">
        <f>MID($H$11,653,4)</f>
        <v/>
      </c>
      <c r="H178" s="30" t="e">
        <f t="shared" si="17"/>
        <v>#N/A</v>
      </c>
      <c r="I178" s="30" t="e">
        <f t="shared" si="13"/>
        <v>#N/A</v>
      </c>
      <c r="L178"/>
    </row>
    <row r="179" spans="4:12" x14ac:dyDescent="0.25">
      <c r="D179" s="25" t="str">
        <f t="shared" si="14"/>
        <v/>
      </c>
      <c r="E179" s="25" t="str">
        <f t="shared" si="15"/>
        <v/>
      </c>
      <c r="F179" s="25" t="str">
        <f t="shared" si="16"/>
        <v/>
      </c>
      <c r="G179" s="32" t="str">
        <f>MID($H$11,657,4)</f>
        <v/>
      </c>
      <c r="H179" s="30" t="e">
        <f t="shared" si="17"/>
        <v>#N/A</v>
      </c>
      <c r="I179" s="30" t="e">
        <f t="shared" si="13"/>
        <v>#N/A</v>
      </c>
      <c r="L179"/>
    </row>
    <row r="180" spans="4:12" x14ac:dyDescent="0.25">
      <c r="D180" s="25" t="str">
        <f t="shared" si="14"/>
        <v/>
      </c>
      <c r="E180" s="25" t="str">
        <f t="shared" si="15"/>
        <v/>
      </c>
      <c r="F180" s="25" t="str">
        <f t="shared" si="16"/>
        <v/>
      </c>
      <c r="G180" s="32" t="str">
        <f>MID($H$11,661,4)</f>
        <v/>
      </c>
      <c r="H180" s="30" t="e">
        <f t="shared" si="17"/>
        <v>#N/A</v>
      </c>
      <c r="I180" s="30" t="e">
        <f t="shared" si="13"/>
        <v>#N/A</v>
      </c>
      <c r="L180"/>
    </row>
    <row r="181" spans="4:12" x14ac:dyDescent="0.25">
      <c r="D181" s="25" t="str">
        <f t="shared" si="14"/>
        <v/>
      </c>
      <c r="E181" s="25" t="str">
        <f t="shared" si="15"/>
        <v/>
      </c>
      <c r="F181" s="25" t="str">
        <f t="shared" si="16"/>
        <v/>
      </c>
      <c r="G181" s="32" t="str">
        <f>MID($H$11,665,4)</f>
        <v/>
      </c>
      <c r="H181" s="30" t="e">
        <f t="shared" si="17"/>
        <v>#N/A</v>
      </c>
      <c r="I181" s="30" t="e">
        <f t="shared" si="13"/>
        <v>#N/A</v>
      </c>
      <c r="L181"/>
    </row>
    <row r="182" spans="4:12" x14ac:dyDescent="0.25">
      <c r="D182" s="25" t="str">
        <f t="shared" si="14"/>
        <v/>
      </c>
      <c r="E182" s="25" t="str">
        <f t="shared" si="15"/>
        <v/>
      </c>
      <c r="F182" s="25" t="str">
        <f t="shared" si="16"/>
        <v/>
      </c>
      <c r="G182" s="32" t="str">
        <f>MID($H$11,669,4)</f>
        <v/>
      </c>
      <c r="H182" s="30" t="e">
        <f t="shared" si="17"/>
        <v>#N/A</v>
      </c>
      <c r="I182" s="30" t="e">
        <f t="shared" si="13"/>
        <v>#N/A</v>
      </c>
      <c r="L182"/>
    </row>
    <row r="183" spans="4:12" x14ac:dyDescent="0.25">
      <c r="D183" s="25" t="str">
        <f t="shared" si="14"/>
        <v/>
      </c>
      <c r="E183" s="25" t="str">
        <f t="shared" si="15"/>
        <v/>
      </c>
      <c r="F183" s="25" t="str">
        <f t="shared" si="16"/>
        <v/>
      </c>
      <c r="G183" s="32" t="str">
        <f>MID($H$11,673,4)</f>
        <v/>
      </c>
      <c r="H183" s="30" t="e">
        <f t="shared" si="17"/>
        <v>#N/A</v>
      </c>
      <c r="I183" s="30" t="e">
        <f t="shared" si="13"/>
        <v>#N/A</v>
      </c>
      <c r="L183"/>
    </row>
    <row r="184" spans="4:12" x14ac:dyDescent="0.25">
      <c r="D184" s="25" t="str">
        <f t="shared" si="14"/>
        <v/>
      </c>
      <c r="E184" s="25" t="str">
        <f t="shared" si="15"/>
        <v/>
      </c>
      <c r="F184" s="25" t="str">
        <f t="shared" si="16"/>
        <v/>
      </c>
      <c r="G184" s="32" t="str">
        <f>MID($H$11,677,4)</f>
        <v/>
      </c>
      <c r="H184" s="30" t="e">
        <f t="shared" si="17"/>
        <v>#N/A</v>
      </c>
      <c r="I184" s="30" t="e">
        <f t="shared" si="13"/>
        <v>#N/A</v>
      </c>
      <c r="L184"/>
    </row>
    <row r="185" spans="4:12" x14ac:dyDescent="0.25">
      <c r="D185" s="25" t="str">
        <f t="shared" si="14"/>
        <v/>
      </c>
      <c r="E185" s="25" t="str">
        <f t="shared" si="15"/>
        <v/>
      </c>
      <c r="F185" s="25" t="str">
        <f t="shared" si="16"/>
        <v/>
      </c>
      <c r="G185" s="32" t="str">
        <f>MID($H$11,681,4)</f>
        <v/>
      </c>
      <c r="H185" s="30" t="e">
        <f t="shared" si="17"/>
        <v>#N/A</v>
      </c>
      <c r="I185" s="30" t="e">
        <f t="shared" si="13"/>
        <v>#N/A</v>
      </c>
      <c r="L185"/>
    </row>
    <row r="186" spans="4:12" x14ac:dyDescent="0.25">
      <c r="D186" s="25" t="str">
        <f t="shared" si="14"/>
        <v/>
      </c>
      <c r="E186" s="25" t="str">
        <f t="shared" si="15"/>
        <v/>
      </c>
      <c r="F186" s="25" t="str">
        <f t="shared" si="16"/>
        <v/>
      </c>
      <c r="G186" s="32" t="str">
        <f>MID($H$11,685,4)</f>
        <v/>
      </c>
      <c r="H186" s="30" t="e">
        <f t="shared" si="17"/>
        <v>#N/A</v>
      </c>
      <c r="I186" s="30" t="e">
        <f t="shared" si="13"/>
        <v>#N/A</v>
      </c>
      <c r="L186"/>
    </row>
    <row r="187" spans="4:12" x14ac:dyDescent="0.25">
      <c r="D187" s="25" t="str">
        <f t="shared" si="14"/>
        <v/>
      </c>
      <c r="E187" s="25" t="str">
        <f t="shared" si="15"/>
        <v/>
      </c>
      <c r="F187" s="25" t="str">
        <f t="shared" si="16"/>
        <v/>
      </c>
      <c r="G187" s="32" t="str">
        <f>MID($H$11,689,4)</f>
        <v/>
      </c>
      <c r="H187" s="30" t="e">
        <f t="shared" si="17"/>
        <v>#N/A</v>
      </c>
      <c r="I187" s="30" t="e">
        <f t="shared" si="13"/>
        <v>#N/A</v>
      </c>
      <c r="L187"/>
    </row>
    <row r="188" spans="4:12" x14ac:dyDescent="0.25">
      <c r="D188" s="25" t="str">
        <f t="shared" si="14"/>
        <v/>
      </c>
      <c r="E188" s="25" t="str">
        <f t="shared" si="15"/>
        <v/>
      </c>
      <c r="F188" s="25" t="str">
        <f t="shared" si="16"/>
        <v/>
      </c>
      <c r="G188" s="32" t="str">
        <f>MID($H$11,693,4)</f>
        <v/>
      </c>
      <c r="H188" s="30" t="e">
        <f t="shared" si="17"/>
        <v>#N/A</v>
      </c>
      <c r="I188" s="30" t="e">
        <f t="shared" si="13"/>
        <v>#N/A</v>
      </c>
      <c r="L188"/>
    </row>
    <row r="189" spans="4:12" x14ac:dyDescent="0.25">
      <c r="D189" s="25" t="str">
        <f t="shared" si="14"/>
        <v/>
      </c>
      <c r="E189" s="25" t="str">
        <f t="shared" si="15"/>
        <v/>
      </c>
      <c r="F189" s="25" t="str">
        <f t="shared" si="16"/>
        <v/>
      </c>
      <c r="G189" s="32" t="str">
        <f>MID($H$11,697,4)</f>
        <v/>
      </c>
      <c r="H189" s="30" t="e">
        <f t="shared" si="17"/>
        <v>#N/A</v>
      </c>
      <c r="I189" s="30" t="e">
        <f t="shared" si="13"/>
        <v>#N/A</v>
      </c>
      <c r="L189"/>
    </row>
    <row r="190" spans="4:12" x14ac:dyDescent="0.25">
      <c r="D190" s="25" t="str">
        <f t="shared" si="14"/>
        <v/>
      </c>
      <c r="E190" s="25" t="str">
        <f t="shared" si="15"/>
        <v/>
      </c>
      <c r="F190" s="25" t="str">
        <f t="shared" si="16"/>
        <v/>
      </c>
      <c r="G190" s="32" t="str">
        <f>MID($H$11,701,4)</f>
        <v/>
      </c>
      <c r="H190" s="30" t="e">
        <f t="shared" si="17"/>
        <v>#N/A</v>
      </c>
      <c r="I190" s="30" t="e">
        <f t="shared" si="13"/>
        <v>#N/A</v>
      </c>
      <c r="L190"/>
    </row>
    <row r="191" spans="4:12" x14ac:dyDescent="0.25">
      <c r="D191" s="25" t="str">
        <f t="shared" si="14"/>
        <v/>
      </c>
      <c r="E191" s="25" t="str">
        <f t="shared" si="15"/>
        <v/>
      </c>
      <c r="F191" s="25" t="str">
        <f t="shared" si="16"/>
        <v/>
      </c>
      <c r="G191" s="32" t="str">
        <f>MID($H$11,705,4)</f>
        <v/>
      </c>
      <c r="H191" s="30" t="e">
        <f t="shared" si="17"/>
        <v>#N/A</v>
      </c>
      <c r="I191" s="30" t="e">
        <f t="shared" si="13"/>
        <v>#N/A</v>
      </c>
      <c r="L191"/>
    </row>
    <row r="192" spans="4:12" x14ac:dyDescent="0.25">
      <c r="D192" s="25" t="str">
        <f t="shared" si="14"/>
        <v/>
      </c>
      <c r="E192" s="25" t="str">
        <f t="shared" si="15"/>
        <v/>
      </c>
      <c r="F192" s="25" t="str">
        <f t="shared" si="16"/>
        <v/>
      </c>
      <c r="G192" s="32" t="str">
        <f>MID($H$11,709,4)</f>
        <v/>
      </c>
      <c r="H192" s="30" t="e">
        <f t="shared" si="17"/>
        <v>#N/A</v>
      </c>
      <c r="I192" s="30" t="e">
        <f t="shared" si="13"/>
        <v>#N/A</v>
      </c>
      <c r="L192"/>
    </row>
    <row r="193" spans="4:12" x14ac:dyDescent="0.25">
      <c r="D193" s="25" t="str">
        <f t="shared" si="14"/>
        <v/>
      </c>
      <c r="E193" s="25" t="str">
        <f t="shared" si="15"/>
        <v/>
      </c>
      <c r="F193" s="25" t="str">
        <f t="shared" si="16"/>
        <v/>
      </c>
      <c r="G193" s="32" t="str">
        <f>MID($H$11,713,4)</f>
        <v/>
      </c>
      <c r="H193" s="30" t="e">
        <f t="shared" si="17"/>
        <v>#N/A</v>
      </c>
      <c r="I193" s="30" t="e">
        <f t="shared" si="13"/>
        <v>#N/A</v>
      </c>
      <c r="L193"/>
    </row>
    <row r="194" spans="4:12" x14ac:dyDescent="0.25">
      <c r="D194" s="25" t="str">
        <f t="shared" si="14"/>
        <v/>
      </c>
      <c r="E194" s="25" t="str">
        <f t="shared" si="15"/>
        <v/>
      </c>
      <c r="F194" s="25" t="str">
        <f t="shared" si="16"/>
        <v/>
      </c>
      <c r="G194" s="32" t="str">
        <f>MID($H$11,717,4)</f>
        <v/>
      </c>
      <c r="H194" s="30" t="e">
        <f t="shared" si="17"/>
        <v>#N/A</v>
      </c>
      <c r="I194" s="30" t="e">
        <f t="shared" si="13"/>
        <v>#N/A</v>
      </c>
      <c r="L194"/>
    </row>
    <row r="195" spans="4:12" x14ac:dyDescent="0.25">
      <c r="D195" s="25" t="str">
        <f t="shared" si="14"/>
        <v/>
      </c>
      <c r="E195" s="25" t="str">
        <f t="shared" si="15"/>
        <v/>
      </c>
      <c r="F195" s="25" t="str">
        <f t="shared" si="16"/>
        <v/>
      </c>
      <c r="G195" s="32" t="str">
        <f>MID($H$11,721,4)</f>
        <v/>
      </c>
      <c r="H195" s="30" t="e">
        <f t="shared" si="17"/>
        <v>#N/A</v>
      </c>
      <c r="I195" s="30" t="e">
        <f t="shared" si="13"/>
        <v>#N/A</v>
      </c>
      <c r="L195"/>
    </row>
    <row r="196" spans="4:12" x14ac:dyDescent="0.25">
      <c r="D196" s="25" t="str">
        <f t="shared" si="14"/>
        <v/>
      </c>
      <c r="E196" s="25" t="str">
        <f t="shared" si="15"/>
        <v/>
      </c>
      <c r="F196" s="25" t="str">
        <f t="shared" si="16"/>
        <v/>
      </c>
      <c r="G196" s="32" t="str">
        <f>MID($H$11,725,4)</f>
        <v/>
      </c>
      <c r="H196" s="30" t="e">
        <f t="shared" si="17"/>
        <v>#N/A</v>
      </c>
      <c r="I196" s="30" t="e">
        <f t="shared" si="13"/>
        <v>#N/A</v>
      </c>
      <c r="L196"/>
    </row>
    <row r="197" spans="4:12" x14ac:dyDescent="0.25">
      <c r="D197" s="25" t="str">
        <f t="shared" si="14"/>
        <v/>
      </c>
      <c r="E197" s="25" t="str">
        <f t="shared" si="15"/>
        <v/>
      </c>
      <c r="F197" s="25" t="str">
        <f t="shared" si="16"/>
        <v/>
      </c>
      <c r="G197" s="32" t="str">
        <f>MID($H$11,729,4)</f>
        <v/>
      </c>
      <c r="H197" s="30" t="e">
        <f t="shared" si="17"/>
        <v>#N/A</v>
      </c>
      <c r="I197" s="30" t="e">
        <f t="shared" si="13"/>
        <v>#N/A</v>
      </c>
      <c r="L197"/>
    </row>
    <row r="198" spans="4:12" x14ac:dyDescent="0.25">
      <c r="D198" s="25" t="str">
        <f t="shared" si="14"/>
        <v/>
      </c>
      <c r="E198" s="25" t="str">
        <f t="shared" si="15"/>
        <v/>
      </c>
      <c r="F198" s="25" t="str">
        <f t="shared" si="16"/>
        <v/>
      </c>
      <c r="G198" s="32" t="str">
        <f>MID($H$11,733,4)</f>
        <v/>
      </c>
      <c r="H198" s="30" t="e">
        <f t="shared" si="17"/>
        <v>#N/A</v>
      </c>
      <c r="I198" s="30" t="e">
        <f t="shared" si="13"/>
        <v>#N/A</v>
      </c>
      <c r="L198"/>
    </row>
    <row r="199" spans="4:12" x14ac:dyDescent="0.25">
      <c r="D199" s="25" t="str">
        <f t="shared" si="14"/>
        <v/>
      </c>
      <c r="E199" s="25" t="str">
        <f t="shared" si="15"/>
        <v/>
      </c>
      <c r="F199" s="25" t="str">
        <f t="shared" si="16"/>
        <v/>
      </c>
      <c r="G199" s="32" t="str">
        <f>MID($H$11,737,4)</f>
        <v/>
      </c>
      <c r="H199" s="30" t="e">
        <f t="shared" si="17"/>
        <v>#N/A</v>
      </c>
      <c r="I199" s="30" t="e">
        <f t="shared" si="13"/>
        <v>#N/A</v>
      </c>
      <c r="L199"/>
    </row>
    <row r="200" spans="4:12" x14ac:dyDescent="0.25">
      <c r="D200" s="25" t="str">
        <f t="shared" si="14"/>
        <v/>
      </c>
      <c r="E200" s="25" t="str">
        <f t="shared" si="15"/>
        <v/>
      </c>
      <c r="F200" s="25" t="str">
        <f t="shared" si="16"/>
        <v/>
      </c>
      <c r="G200" s="32" t="str">
        <f>MID($H$11,741,4)</f>
        <v/>
      </c>
      <c r="H200" s="30" t="e">
        <f t="shared" si="17"/>
        <v>#N/A</v>
      </c>
      <c r="I200" s="30" t="e">
        <f t="shared" si="13"/>
        <v>#N/A</v>
      </c>
      <c r="L200"/>
    </row>
    <row r="201" spans="4:12" x14ac:dyDescent="0.25">
      <c r="D201" s="25" t="str">
        <f t="shared" si="14"/>
        <v/>
      </c>
      <c r="E201" s="25" t="str">
        <f t="shared" si="15"/>
        <v/>
      </c>
      <c r="F201" s="25" t="str">
        <f t="shared" si="16"/>
        <v/>
      </c>
      <c r="G201" s="32" t="str">
        <f>MID($H$11,745,4)</f>
        <v/>
      </c>
      <c r="H201" s="30" t="e">
        <f t="shared" si="17"/>
        <v>#N/A</v>
      </c>
      <c r="I201" s="30" t="e">
        <f t="shared" si="13"/>
        <v>#N/A</v>
      </c>
      <c r="L201"/>
    </row>
    <row r="202" spans="4:12" x14ac:dyDescent="0.25">
      <c r="D202" s="25" t="str">
        <f t="shared" si="14"/>
        <v/>
      </c>
      <c r="E202" s="25" t="str">
        <f t="shared" si="15"/>
        <v/>
      </c>
      <c r="F202" s="25" t="str">
        <f t="shared" si="16"/>
        <v/>
      </c>
      <c r="G202" s="32" t="str">
        <f>MID($H$11,749,4)</f>
        <v/>
      </c>
      <c r="H202" s="30" t="e">
        <f t="shared" si="17"/>
        <v>#N/A</v>
      </c>
      <c r="I202" s="30" t="e">
        <f t="shared" si="13"/>
        <v>#N/A</v>
      </c>
      <c r="L202"/>
    </row>
    <row r="203" spans="4:12" x14ac:dyDescent="0.25">
      <c r="D203" s="25" t="str">
        <f t="shared" si="14"/>
        <v/>
      </c>
      <c r="E203" s="25" t="str">
        <f t="shared" si="15"/>
        <v/>
      </c>
      <c r="F203" s="25" t="str">
        <f t="shared" si="16"/>
        <v/>
      </c>
      <c r="G203" s="32" t="str">
        <f>MID($H$11,753,4)</f>
        <v/>
      </c>
      <c r="H203" s="30" t="e">
        <f t="shared" si="17"/>
        <v>#N/A</v>
      </c>
      <c r="I203" s="30" t="e">
        <f t="shared" si="13"/>
        <v>#N/A</v>
      </c>
      <c r="L203"/>
    </row>
    <row r="204" spans="4:12" x14ac:dyDescent="0.25">
      <c r="D204" s="25" t="str">
        <f t="shared" si="14"/>
        <v/>
      </c>
      <c r="E204" s="25" t="str">
        <f t="shared" si="15"/>
        <v/>
      </c>
      <c r="F204" s="25" t="str">
        <f t="shared" si="16"/>
        <v/>
      </c>
      <c r="G204" s="32" t="str">
        <f>MID($H$11,757,4)</f>
        <v/>
      </c>
      <c r="H204" s="30" t="e">
        <f t="shared" si="17"/>
        <v>#N/A</v>
      </c>
      <c r="I204" s="30" t="e">
        <f t="shared" si="13"/>
        <v>#N/A</v>
      </c>
      <c r="L204"/>
    </row>
    <row r="205" spans="4:12" x14ac:dyDescent="0.25">
      <c r="D205" s="25" t="str">
        <f t="shared" si="14"/>
        <v/>
      </c>
      <c r="E205" s="25" t="str">
        <f t="shared" si="15"/>
        <v/>
      </c>
      <c r="F205" s="25" t="str">
        <f t="shared" si="16"/>
        <v/>
      </c>
      <c r="G205" s="32" t="str">
        <f>MID($H$11,761,4)</f>
        <v/>
      </c>
      <c r="H205" s="30" t="e">
        <f t="shared" si="17"/>
        <v>#N/A</v>
      </c>
      <c r="I205" s="30" t="e">
        <f t="shared" si="13"/>
        <v>#N/A</v>
      </c>
      <c r="L205"/>
    </row>
    <row r="206" spans="4:12" x14ac:dyDescent="0.25">
      <c r="D206" s="25" t="str">
        <f t="shared" si="14"/>
        <v/>
      </c>
      <c r="E206" s="25" t="str">
        <f t="shared" si="15"/>
        <v/>
      </c>
      <c r="F206" s="25" t="str">
        <f t="shared" si="16"/>
        <v/>
      </c>
      <c r="G206" s="32" t="str">
        <f>MID($H$11,765,4)</f>
        <v/>
      </c>
      <c r="H206" s="30" t="e">
        <f t="shared" si="17"/>
        <v>#N/A</v>
      </c>
      <c r="I206" s="30" t="e">
        <f t="shared" si="13"/>
        <v>#N/A</v>
      </c>
      <c r="L206"/>
    </row>
    <row r="207" spans="4:12" x14ac:dyDescent="0.25">
      <c r="D207" s="25" t="str">
        <f t="shared" si="14"/>
        <v/>
      </c>
      <c r="E207" s="25" t="str">
        <f t="shared" si="15"/>
        <v/>
      </c>
      <c r="F207" s="25" t="str">
        <f t="shared" si="16"/>
        <v/>
      </c>
      <c r="G207" s="32" t="str">
        <f>MID($H$11,769,4)</f>
        <v/>
      </c>
      <c r="H207" s="30" t="e">
        <f t="shared" si="17"/>
        <v>#N/A</v>
      </c>
      <c r="I207" s="30" t="e">
        <f t="shared" ref="I207:I270" si="18">VLOOKUP(E207,$A$15:$C$114,3,FALSE)</f>
        <v>#N/A</v>
      </c>
      <c r="L207"/>
    </row>
    <row r="208" spans="4:12" x14ac:dyDescent="0.25">
      <c r="D208" s="25" t="str">
        <f t="shared" ref="D208:D271" si="19">MID(G208,1,2)</f>
        <v/>
      </c>
      <c r="E208" s="25" t="str">
        <f t="shared" ref="E208:E271" si="20">MID(G208,3,2)</f>
        <v/>
      </c>
      <c r="F208" s="25" t="str">
        <f t="shared" ref="F208:F271" si="21">MID(G208,5,2)</f>
        <v/>
      </c>
      <c r="G208" s="32" t="str">
        <f>MID($H$11,773,4)</f>
        <v/>
      </c>
      <c r="H208" s="30" t="e">
        <f t="shared" si="17"/>
        <v>#N/A</v>
      </c>
      <c r="I208" s="30" t="e">
        <f t="shared" si="18"/>
        <v>#N/A</v>
      </c>
      <c r="L208"/>
    </row>
    <row r="209" spans="4:12" x14ac:dyDescent="0.25">
      <c r="D209" s="25" t="str">
        <f t="shared" si="19"/>
        <v/>
      </c>
      <c r="E209" s="25" t="str">
        <f t="shared" si="20"/>
        <v/>
      </c>
      <c r="F209" s="25" t="str">
        <f t="shared" si="21"/>
        <v/>
      </c>
      <c r="G209" s="32" t="str">
        <f>MID($H$11,777,4)</f>
        <v/>
      </c>
      <c r="H209" s="30" t="e">
        <f t="shared" si="17"/>
        <v>#N/A</v>
      </c>
      <c r="I209" s="30" t="e">
        <f t="shared" si="18"/>
        <v>#N/A</v>
      </c>
      <c r="L209"/>
    </row>
    <row r="210" spans="4:12" x14ac:dyDescent="0.25">
      <c r="D210" s="25" t="str">
        <f t="shared" si="19"/>
        <v/>
      </c>
      <c r="E210" s="25" t="str">
        <f t="shared" si="20"/>
        <v/>
      </c>
      <c r="F210" s="25" t="str">
        <f t="shared" si="21"/>
        <v/>
      </c>
      <c r="G210" s="32" t="str">
        <f>MID($H$11,781,4)</f>
        <v/>
      </c>
      <c r="H210" s="30" t="e">
        <f t="shared" si="17"/>
        <v>#N/A</v>
      </c>
      <c r="I210" s="30" t="e">
        <f t="shared" si="18"/>
        <v>#N/A</v>
      </c>
      <c r="L210"/>
    </row>
    <row r="211" spans="4:12" x14ac:dyDescent="0.25">
      <c r="D211" s="25" t="str">
        <f t="shared" si="19"/>
        <v/>
      </c>
      <c r="E211" s="25" t="str">
        <f t="shared" si="20"/>
        <v/>
      </c>
      <c r="F211" s="25" t="str">
        <f t="shared" si="21"/>
        <v/>
      </c>
      <c r="G211" s="32" t="str">
        <f>MID($H$11,785,4)</f>
        <v/>
      </c>
      <c r="H211" s="30" t="e">
        <f t="shared" si="17"/>
        <v>#N/A</v>
      </c>
      <c r="I211" s="30" t="e">
        <f t="shared" si="18"/>
        <v>#N/A</v>
      </c>
      <c r="L211"/>
    </row>
    <row r="212" spans="4:12" x14ac:dyDescent="0.25">
      <c r="D212" s="25" t="str">
        <f t="shared" si="19"/>
        <v/>
      </c>
      <c r="E212" s="25" t="str">
        <f t="shared" si="20"/>
        <v/>
      </c>
      <c r="F212" s="25" t="str">
        <f t="shared" si="21"/>
        <v/>
      </c>
      <c r="G212" s="32" t="str">
        <f>MID($H$11,789,4)</f>
        <v/>
      </c>
      <c r="H212" s="30" t="e">
        <f t="shared" si="17"/>
        <v>#N/A</v>
      </c>
      <c r="I212" s="30" t="e">
        <f t="shared" si="18"/>
        <v>#N/A</v>
      </c>
      <c r="L212"/>
    </row>
    <row r="213" spans="4:12" x14ac:dyDescent="0.25">
      <c r="D213" s="25" t="str">
        <f t="shared" si="19"/>
        <v/>
      </c>
      <c r="E213" s="25" t="str">
        <f t="shared" si="20"/>
        <v/>
      </c>
      <c r="F213" s="25" t="str">
        <f t="shared" si="21"/>
        <v/>
      </c>
      <c r="G213" s="32" t="str">
        <f>MID($H$11,793,4)</f>
        <v/>
      </c>
      <c r="H213" s="30" t="e">
        <f t="shared" si="17"/>
        <v>#N/A</v>
      </c>
      <c r="I213" s="30" t="e">
        <f t="shared" si="18"/>
        <v>#N/A</v>
      </c>
      <c r="L213"/>
    </row>
    <row r="214" spans="4:12" x14ac:dyDescent="0.25">
      <c r="D214" s="25" t="str">
        <f t="shared" si="19"/>
        <v/>
      </c>
      <c r="E214" s="25" t="str">
        <f t="shared" si="20"/>
        <v/>
      </c>
      <c r="F214" s="25" t="str">
        <f t="shared" si="21"/>
        <v/>
      </c>
      <c r="G214" s="32" t="str">
        <f>MID($H$11,797,4)</f>
        <v/>
      </c>
      <c r="H214" s="30" t="e">
        <f t="shared" si="17"/>
        <v>#N/A</v>
      </c>
      <c r="I214" s="30" t="e">
        <f t="shared" si="18"/>
        <v>#N/A</v>
      </c>
      <c r="L214"/>
    </row>
    <row r="215" spans="4:12" x14ac:dyDescent="0.25">
      <c r="D215" s="25" t="str">
        <f t="shared" si="19"/>
        <v/>
      </c>
      <c r="E215" s="25" t="str">
        <f t="shared" si="20"/>
        <v/>
      </c>
      <c r="F215" s="25" t="str">
        <f t="shared" si="21"/>
        <v/>
      </c>
      <c r="G215" s="32" t="str">
        <f>MID($H$11,801,4)</f>
        <v/>
      </c>
      <c r="H215" s="30" t="e">
        <f t="shared" si="17"/>
        <v>#N/A</v>
      </c>
      <c r="I215" s="30" t="e">
        <f t="shared" si="18"/>
        <v>#N/A</v>
      </c>
      <c r="L215"/>
    </row>
    <row r="216" spans="4:12" x14ac:dyDescent="0.25">
      <c r="D216" s="25" t="str">
        <f t="shared" si="19"/>
        <v/>
      </c>
      <c r="E216" s="25" t="str">
        <f t="shared" si="20"/>
        <v/>
      </c>
      <c r="F216" s="25" t="str">
        <f t="shared" si="21"/>
        <v/>
      </c>
      <c r="G216" s="32" t="str">
        <f>MID($H$11,805,4)</f>
        <v/>
      </c>
      <c r="H216" s="30" t="e">
        <f t="shared" ref="H216:H279" si="22">VLOOKUP(D216,$A$15:$C$114,2,FALSE)</f>
        <v>#N/A</v>
      </c>
      <c r="I216" s="30" t="e">
        <f t="shared" si="18"/>
        <v>#N/A</v>
      </c>
      <c r="L216"/>
    </row>
    <row r="217" spans="4:12" x14ac:dyDescent="0.25">
      <c r="D217" s="25" t="str">
        <f t="shared" si="19"/>
        <v/>
      </c>
      <c r="E217" s="25" t="str">
        <f t="shared" si="20"/>
        <v/>
      </c>
      <c r="F217" s="25" t="str">
        <f t="shared" si="21"/>
        <v/>
      </c>
      <c r="G217" s="32" t="str">
        <f>MID($H$11,809,4)</f>
        <v/>
      </c>
      <c r="H217" s="30" t="e">
        <f t="shared" si="22"/>
        <v>#N/A</v>
      </c>
      <c r="I217" s="30" t="e">
        <f t="shared" si="18"/>
        <v>#N/A</v>
      </c>
      <c r="L217"/>
    </row>
    <row r="218" spans="4:12" x14ac:dyDescent="0.25">
      <c r="D218" s="25" t="str">
        <f t="shared" si="19"/>
        <v/>
      </c>
      <c r="E218" s="25" t="str">
        <f t="shared" si="20"/>
        <v/>
      </c>
      <c r="F218" s="25" t="str">
        <f t="shared" si="21"/>
        <v/>
      </c>
      <c r="G218" s="32" t="str">
        <f>MID($H$11,813,4)</f>
        <v/>
      </c>
      <c r="H218" s="30" t="e">
        <f t="shared" si="22"/>
        <v>#N/A</v>
      </c>
      <c r="I218" s="30" t="e">
        <f t="shared" si="18"/>
        <v>#N/A</v>
      </c>
      <c r="L218"/>
    </row>
    <row r="219" spans="4:12" x14ac:dyDescent="0.25">
      <c r="D219" s="25" t="str">
        <f t="shared" si="19"/>
        <v/>
      </c>
      <c r="E219" s="25" t="str">
        <f t="shared" si="20"/>
        <v/>
      </c>
      <c r="F219" s="25" t="str">
        <f t="shared" si="21"/>
        <v/>
      </c>
      <c r="G219" s="32" t="str">
        <f>MID($H$11,817,4)</f>
        <v/>
      </c>
      <c r="H219" s="30" t="e">
        <f t="shared" si="22"/>
        <v>#N/A</v>
      </c>
      <c r="I219" s="30" t="e">
        <f t="shared" si="18"/>
        <v>#N/A</v>
      </c>
      <c r="L219"/>
    </row>
    <row r="220" spans="4:12" x14ac:dyDescent="0.25">
      <c r="D220" s="25" t="str">
        <f t="shared" si="19"/>
        <v/>
      </c>
      <c r="E220" s="25" t="str">
        <f t="shared" si="20"/>
        <v/>
      </c>
      <c r="F220" s="25" t="str">
        <f t="shared" si="21"/>
        <v/>
      </c>
      <c r="G220" s="32" t="str">
        <f>MID($H$11,821,4)</f>
        <v/>
      </c>
      <c r="H220" s="30" t="e">
        <f t="shared" si="22"/>
        <v>#N/A</v>
      </c>
      <c r="I220" s="30" t="e">
        <f t="shared" si="18"/>
        <v>#N/A</v>
      </c>
      <c r="L220"/>
    </row>
    <row r="221" spans="4:12" x14ac:dyDescent="0.25">
      <c r="D221" s="25" t="str">
        <f t="shared" si="19"/>
        <v/>
      </c>
      <c r="E221" s="25" t="str">
        <f t="shared" si="20"/>
        <v/>
      </c>
      <c r="F221" s="25" t="str">
        <f t="shared" si="21"/>
        <v/>
      </c>
      <c r="G221" s="32" t="str">
        <f>MID($H$11,825,4)</f>
        <v/>
      </c>
      <c r="H221" s="30" t="e">
        <f t="shared" si="22"/>
        <v>#N/A</v>
      </c>
      <c r="I221" s="30" t="e">
        <f t="shared" si="18"/>
        <v>#N/A</v>
      </c>
      <c r="L221"/>
    </row>
    <row r="222" spans="4:12" x14ac:dyDescent="0.25">
      <c r="D222" s="25" t="str">
        <f t="shared" si="19"/>
        <v/>
      </c>
      <c r="E222" s="25" t="str">
        <f t="shared" si="20"/>
        <v/>
      </c>
      <c r="F222" s="25" t="str">
        <f t="shared" si="21"/>
        <v/>
      </c>
      <c r="G222" s="32" t="str">
        <f>MID($H$11,829,4)</f>
        <v/>
      </c>
      <c r="H222" s="30" t="e">
        <f t="shared" si="22"/>
        <v>#N/A</v>
      </c>
      <c r="I222" s="30" t="e">
        <f t="shared" si="18"/>
        <v>#N/A</v>
      </c>
      <c r="L222"/>
    </row>
    <row r="223" spans="4:12" x14ac:dyDescent="0.25">
      <c r="D223" s="25" t="str">
        <f t="shared" si="19"/>
        <v/>
      </c>
      <c r="E223" s="25" t="str">
        <f t="shared" si="20"/>
        <v/>
      </c>
      <c r="F223" s="25" t="str">
        <f t="shared" si="21"/>
        <v/>
      </c>
      <c r="G223" s="32" t="str">
        <f>MID($H$11,833,4)</f>
        <v/>
      </c>
      <c r="H223" s="30" t="e">
        <f t="shared" si="22"/>
        <v>#N/A</v>
      </c>
      <c r="I223" s="30" t="e">
        <f t="shared" si="18"/>
        <v>#N/A</v>
      </c>
      <c r="L223"/>
    </row>
    <row r="224" spans="4:12" x14ac:dyDescent="0.25">
      <c r="D224" s="25" t="str">
        <f t="shared" si="19"/>
        <v/>
      </c>
      <c r="E224" s="25" t="str">
        <f t="shared" si="20"/>
        <v/>
      </c>
      <c r="F224" s="25" t="str">
        <f t="shared" si="21"/>
        <v/>
      </c>
      <c r="G224" s="32" t="str">
        <f>MID($H$11,837,4)</f>
        <v/>
      </c>
      <c r="H224" s="30" t="e">
        <f t="shared" si="22"/>
        <v>#N/A</v>
      </c>
      <c r="I224" s="30" t="e">
        <f t="shared" si="18"/>
        <v>#N/A</v>
      </c>
      <c r="L224"/>
    </row>
    <row r="225" spans="4:12" x14ac:dyDescent="0.25">
      <c r="D225" s="25" t="str">
        <f t="shared" si="19"/>
        <v/>
      </c>
      <c r="E225" s="25" t="str">
        <f t="shared" si="20"/>
        <v/>
      </c>
      <c r="F225" s="25" t="str">
        <f t="shared" si="21"/>
        <v/>
      </c>
      <c r="G225" s="32" t="str">
        <f>MID($H$11,841,4)</f>
        <v/>
      </c>
      <c r="H225" s="30" t="e">
        <f t="shared" si="22"/>
        <v>#N/A</v>
      </c>
      <c r="I225" s="30" t="e">
        <f t="shared" si="18"/>
        <v>#N/A</v>
      </c>
      <c r="L225"/>
    </row>
    <row r="226" spans="4:12" x14ac:dyDescent="0.25">
      <c r="D226" s="25" t="str">
        <f t="shared" si="19"/>
        <v/>
      </c>
      <c r="E226" s="25" t="str">
        <f t="shared" si="20"/>
        <v/>
      </c>
      <c r="F226" s="25" t="str">
        <f t="shared" si="21"/>
        <v/>
      </c>
      <c r="G226" s="32" t="str">
        <f>MID($H$11,845,4)</f>
        <v/>
      </c>
      <c r="H226" s="30" t="e">
        <f t="shared" si="22"/>
        <v>#N/A</v>
      </c>
      <c r="I226" s="30" t="e">
        <f t="shared" si="18"/>
        <v>#N/A</v>
      </c>
      <c r="L226"/>
    </row>
    <row r="227" spans="4:12" x14ac:dyDescent="0.25">
      <c r="D227" s="25" t="str">
        <f t="shared" si="19"/>
        <v/>
      </c>
      <c r="E227" s="25" t="str">
        <f t="shared" si="20"/>
        <v/>
      </c>
      <c r="F227" s="25" t="str">
        <f t="shared" si="21"/>
        <v/>
      </c>
      <c r="G227" s="32" t="str">
        <f>MID($H$11,849,4)</f>
        <v/>
      </c>
      <c r="H227" s="30" t="e">
        <f t="shared" si="22"/>
        <v>#N/A</v>
      </c>
      <c r="I227" s="30" t="e">
        <f t="shared" si="18"/>
        <v>#N/A</v>
      </c>
      <c r="L227"/>
    </row>
    <row r="228" spans="4:12" x14ac:dyDescent="0.25">
      <c r="D228" s="25" t="str">
        <f t="shared" si="19"/>
        <v/>
      </c>
      <c r="E228" s="25" t="str">
        <f t="shared" si="20"/>
        <v/>
      </c>
      <c r="F228" s="25" t="str">
        <f t="shared" si="21"/>
        <v/>
      </c>
      <c r="G228" s="32" t="str">
        <f>MID($H$11,853,4)</f>
        <v/>
      </c>
      <c r="H228" s="30" t="e">
        <f t="shared" si="22"/>
        <v>#N/A</v>
      </c>
      <c r="I228" s="30" t="e">
        <f t="shared" si="18"/>
        <v>#N/A</v>
      </c>
      <c r="L228"/>
    </row>
    <row r="229" spans="4:12" x14ac:dyDescent="0.25">
      <c r="D229" s="25" t="str">
        <f t="shared" si="19"/>
        <v/>
      </c>
      <c r="E229" s="25" t="str">
        <f t="shared" si="20"/>
        <v/>
      </c>
      <c r="F229" s="25" t="str">
        <f t="shared" si="21"/>
        <v/>
      </c>
      <c r="G229" s="32" t="str">
        <f>MID($H$11,857,4)</f>
        <v/>
      </c>
      <c r="H229" s="30" t="e">
        <f t="shared" si="22"/>
        <v>#N/A</v>
      </c>
      <c r="I229" s="30" t="e">
        <f t="shared" si="18"/>
        <v>#N/A</v>
      </c>
      <c r="L229"/>
    </row>
    <row r="230" spans="4:12" x14ac:dyDescent="0.25">
      <c r="D230" s="25" t="str">
        <f t="shared" si="19"/>
        <v/>
      </c>
      <c r="E230" s="25" t="str">
        <f t="shared" si="20"/>
        <v/>
      </c>
      <c r="F230" s="25" t="str">
        <f t="shared" si="21"/>
        <v/>
      </c>
      <c r="G230" s="32" t="str">
        <f>MID($H$11,861,4)</f>
        <v/>
      </c>
      <c r="H230" s="30" t="e">
        <f t="shared" si="22"/>
        <v>#N/A</v>
      </c>
      <c r="I230" s="30" t="e">
        <f t="shared" si="18"/>
        <v>#N/A</v>
      </c>
      <c r="L230"/>
    </row>
    <row r="231" spans="4:12" x14ac:dyDescent="0.25">
      <c r="D231" s="25" t="str">
        <f t="shared" si="19"/>
        <v/>
      </c>
      <c r="E231" s="25" t="str">
        <f t="shared" si="20"/>
        <v/>
      </c>
      <c r="F231" s="25" t="str">
        <f t="shared" si="21"/>
        <v/>
      </c>
      <c r="G231" s="32" t="str">
        <f>MID($H$11,865,4)</f>
        <v/>
      </c>
      <c r="H231" s="30" t="e">
        <f t="shared" si="22"/>
        <v>#N/A</v>
      </c>
      <c r="I231" s="30" t="e">
        <f t="shared" si="18"/>
        <v>#N/A</v>
      </c>
      <c r="L231"/>
    </row>
    <row r="232" spans="4:12" x14ac:dyDescent="0.25">
      <c r="D232" s="25" t="str">
        <f t="shared" si="19"/>
        <v/>
      </c>
      <c r="E232" s="25" t="str">
        <f t="shared" si="20"/>
        <v/>
      </c>
      <c r="F232" s="25" t="str">
        <f t="shared" si="21"/>
        <v/>
      </c>
      <c r="G232" s="32" t="str">
        <f>MID($H$11,869,4)</f>
        <v/>
      </c>
      <c r="H232" s="30" t="e">
        <f t="shared" si="22"/>
        <v>#N/A</v>
      </c>
      <c r="I232" s="30" t="e">
        <f t="shared" si="18"/>
        <v>#N/A</v>
      </c>
      <c r="L232"/>
    </row>
    <row r="233" spans="4:12" x14ac:dyDescent="0.25">
      <c r="D233" s="25" t="str">
        <f t="shared" si="19"/>
        <v/>
      </c>
      <c r="E233" s="25" t="str">
        <f t="shared" si="20"/>
        <v/>
      </c>
      <c r="F233" s="25" t="str">
        <f t="shared" si="21"/>
        <v/>
      </c>
      <c r="G233" s="32" t="str">
        <f>MID($H$11,873,4)</f>
        <v/>
      </c>
      <c r="H233" s="30" t="e">
        <f t="shared" si="22"/>
        <v>#N/A</v>
      </c>
      <c r="I233" s="30" t="e">
        <f t="shared" si="18"/>
        <v>#N/A</v>
      </c>
      <c r="L233"/>
    </row>
    <row r="234" spans="4:12" x14ac:dyDescent="0.25">
      <c r="D234" s="25" t="str">
        <f t="shared" si="19"/>
        <v/>
      </c>
      <c r="E234" s="25" t="str">
        <f t="shared" si="20"/>
        <v/>
      </c>
      <c r="F234" s="25" t="str">
        <f t="shared" si="21"/>
        <v/>
      </c>
      <c r="G234" s="32" t="str">
        <f>MID($H$11,877,4)</f>
        <v/>
      </c>
      <c r="H234" s="30" t="e">
        <f t="shared" si="22"/>
        <v>#N/A</v>
      </c>
      <c r="I234" s="30" t="e">
        <f t="shared" si="18"/>
        <v>#N/A</v>
      </c>
      <c r="L234"/>
    </row>
    <row r="235" spans="4:12" x14ac:dyDescent="0.25">
      <c r="D235" s="25" t="str">
        <f t="shared" si="19"/>
        <v/>
      </c>
      <c r="E235" s="25" t="str">
        <f t="shared" si="20"/>
        <v/>
      </c>
      <c r="F235" s="25" t="str">
        <f t="shared" si="21"/>
        <v/>
      </c>
      <c r="G235" s="32" t="str">
        <f>MID($H$11,881,4)</f>
        <v/>
      </c>
      <c r="H235" s="30" t="e">
        <f t="shared" si="22"/>
        <v>#N/A</v>
      </c>
      <c r="I235" s="30" t="e">
        <f t="shared" si="18"/>
        <v>#N/A</v>
      </c>
      <c r="L235"/>
    </row>
    <row r="236" spans="4:12" x14ac:dyDescent="0.25">
      <c r="D236" s="25" t="str">
        <f t="shared" si="19"/>
        <v/>
      </c>
      <c r="E236" s="25" t="str">
        <f t="shared" si="20"/>
        <v/>
      </c>
      <c r="F236" s="25" t="str">
        <f t="shared" si="21"/>
        <v/>
      </c>
      <c r="G236" s="32" t="str">
        <f>MID($H$11,885,4)</f>
        <v/>
      </c>
      <c r="H236" s="30" t="e">
        <f t="shared" si="22"/>
        <v>#N/A</v>
      </c>
      <c r="I236" s="30" t="e">
        <f t="shared" si="18"/>
        <v>#N/A</v>
      </c>
      <c r="L236"/>
    </row>
    <row r="237" spans="4:12" x14ac:dyDescent="0.25">
      <c r="D237" s="25" t="str">
        <f t="shared" si="19"/>
        <v/>
      </c>
      <c r="E237" s="25" t="str">
        <f t="shared" si="20"/>
        <v/>
      </c>
      <c r="F237" s="25" t="str">
        <f t="shared" si="21"/>
        <v/>
      </c>
      <c r="G237" s="32" t="str">
        <f>MID($H$11,889,4)</f>
        <v/>
      </c>
      <c r="H237" s="30" t="e">
        <f t="shared" si="22"/>
        <v>#N/A</v>
      </c>
      <c r="I237" s="30" t="e">
        <f t="shared" si="18"/>
        <v>#N/A</v>
      </c>
      <c r="L237"/>
    </row>
    <row r="238" spans="4:12" x14ac:dyDescent="0.25">
      <c r="D238" s="25" t="str">
        <f t="shared" si="19"/>
        <v/>
      </c>
      <c r="E238" s="25" t="str">
        <f t="shared" si="20"/>
        <v/>
      </c>
      <c r="F238" s="25" t="str">
        <f t="shared" si="21"/>
        <v/>
      </c>
      <c r="G238" s="32" t="str">
        <f>MID($H$11,893,4)</f>
        <v/>
      </c>
      <c r="H238" s="30" t="e">
        <f t="shared" si="22"/>
        <v>#N/A</v>
      </c>
      <c r="I238" s="30" t="e">
        <f t="shared" si="18"/>
        <v>#N/A</v>
      </c>
      <c r="L238"/>
    </row>
    <row r="239" spans="4:12" x14ac:dyDescent="0.25">
      <c r="D239" s="25" t="str">
        <f t="shared" si="19"/>
        <v/>
      </c>
      <c r="E239" s="25" t="str">
        <f t="shared" si="20"/>
        <v/>
      </c>
      <c r="F239" s="25" t="str">
        <f t="shared" si="21"/>
        <v/>
      </c>
      <c r="G239" s="32" t="str">
        <f>MID($H$11,897,4)</f>
        <v/>
      </c>
      <c r="H239" s="30" t="e">
        <f t="shared" si="22"/>
        <v>#N/A</v>
      </c>
      <c r="I239" s="30" t="e">
        <f t="shared" si="18"/>
        <v>#N/A</v>
      </c>
      <c r="L239"/>
    </row>
    <row r="240" spans="4:12" x14ac:dyDescent="0.25">
      <c r="D240" s="25" t="str">
        <f t="shared" si="19"/>
        <v/>
      </c>
      <c r="E240" s="25" t="str">
        <f t="shared" si="20"/>
        <v/>
      </c>
      <c r="F240" s="25" t="str">
        <f t="shared" si="21"/>
        <v/>
      </c>
      <c r="G240" s="32" t="str">
        <f>MID($H$11,901,4)</f>
        <v/>
      </c>
      <c r="H240" s="30" t="e">
        <f t="shared" si="22"/>
        <v>#N/A</v>
      </c>
      <c r="I240" s="30" t="e">
        <f t="shared" si="18"/>
        <v>#N/A</v>
      </c>
      <c r="L240"/>
    </row>
    <row r="241" spans="4:12" x14ac:dyDescent="0.25">
      <c r="D241" s="25" t="str">
        <f t="shared" si="19"/>
        <v/>
      </c>
      <c r="E241" s="25" t="str">
        <f t="shared" si="20"/>
        <v/>
      </c>
      <c r="F241" s="25" t="str">
        <f t="shared" si="21"/>
        <v/>
      </c>
      <c r="G241" s="32" t="str">
        <f>MID($H$11,905,4)</f>
        <v/>
      </c>
      <c r="H241" s="30" t="e">
        <f t="shared" si="22"/>
        <v>#N/A</v>
      </c>
      <c r="I241" s="30" t="e">
        <f t="shared" si="18"/>
        <v>#N/A</v>
      </c>
      <c r="L241"/>
    </row>
    <row r="242" spans="4:12" x14ac:dyDescent="0.25">
      <c r="D242" s="25" t="str">
        <f t="shared" si="19"/>
        <v/>
      </c>
      <c r="E242" s="25" t="str">
        <f t="shared" si="20"/>
        <v/>
      </c>
      <c r="F242" s="25" t="str">
        <f t="shared" si="21"/>
        <v/>
      </c>
      <c r="G242" s="32" t="str">
        <f>MID($H$11,909,4)</f>
        <v/>
      </c>
      <c r="H242" s="30" t="e">
        <f t="shared" si="22"/>
        <v>#N/A</v>
      </c>
      <c r="I242" s="30" t="e">
        <f t="shared" si="18"/>
        <v>#N/A</v>
      </c>
      <c r="L242"/>
    </row>
    <row r="243" spans="4:12" x14ac:dyDescent="0.25">
      <c r="D243" s="25" t="str">
        <f t="shared" si="19"/>
        <v/>
      </c>
      <c r="E243" s="25" t="str">
        <f t="shared" si="20"/>
        <v/>
      </c>
      <c r="F243" s="25" t="str">
        <f t="shared" si="21"/>
        <v/>
      </c>
      <c r="G243" s="32" t="str">
        <f>MID($H$11,913,4)</f>
        <v/>
      </c>
      <c r="H243" s="30" t="e">
        <f t="shared" si="22"/>
        <v>#N/A</v>
      </c>
      <c r="I243" s="30" t="e">
        <f t="shared" si="18"/>
        <v>#N/A</v>
      </c>
      <c r="L243"/>
    </row>
    <row r="244" spans="4:12" x14ac:dyDescent="0.25">
      <c r="D244" s="25" t="str">
        <f t="shared" si="19"/>
        <v/>
      </c>
      <c r="E244" s="25" t="str">
        <f t="shared" si="20"/>
        <v/>
      </c>
      <c r="F244" s="25" t="str">
        <f t="shared" si="21"/>
        <v/>
      </c>
      <c r="G244" s="32" t="str">
        <f>MID($H$11,917,4)</f>
        <v/>
      </c>
      <c r="H244" s="30" t="e">
        <f t="shared" si="22"/>
        <v>#N/A</v>
      </c>
      <c r="I244" s="30" t="e">
        <f t="shared" si="18"/>
        <v>#N/A</v>
      </c>
      <c r="L244"/>
    </row>
    <row r="245" spans="4:12" x14ac:dyDescent="0.25">
      <c r="D245" s="25" t="str">
        <f t="shared" si="19"/>
        <v/>
      </c>
      <c r="E245" s="25" t="str">
        <f t="shared" si="20"/>
        <v/>
      </c>
      <c r="F245" s="25" t="str">
        <f t="shared" si="21"/>
        <v/>
      </c>
      <c r="G245" s="32" t="str">
        <f>MID($H$11,921,4)</f>
        <v/>
      </c>
      <c r="H245" s="30" t="e">
        <f t="shared" si="22"/>
        <v>#N/A</v>
      </c>
      <c r="I245" s="30" t="e">
        <f t="shared" si="18"/>
        <v>#N/A</v>
      </c>
      <c r="L245"/>
    </row>
    <row r="246" spans="4:12" x14ac:dyDescent="0.25">
      <c r="D246" s="25" t="str">
        <f t="shared" si="19"/>
        <v/>
      </c>
      <c r="E246" s="25" t="str">
        <f t="shared" si="20"/>
        <v/>
      </c>
      <c r="F246" s="25" t="str">
        <f t="shared" si="21"/>
        <v/>
      </c>
      <c r="G246" s="32" t="str">
        <f>MID($H$11,925,4)</f>
        <v/>
      </c>
      <c r="H246" s="30" t="e">
        <f t="shared" si="22"/>
        <v>#N/A</v>
      </c>
      <c r="I246" s="30" t="e">
        <f t="shared" si="18"/>
        <v>#N/A</v>
      </c>
      <c r="L246"/>
    </row>
    <row r="247" spans="4:12" x14ac:dyDescent="0.25">
      <c r="D247" s="25" t="str">
        <f t="shared" si="19"/>
        <v/>
      </c>
      <c r="E247" s="25" t="str">
        <f t="shared" si="20"/>
        <v/>
      </c>
      <c r="F247" s="25" t="str">
        <f t="shared" si="21"/>
        <v/>
      </c>
      <c r="G247" s="32" t="str">
        <f>MID($H$11,929,4)</f>
        <v/>
      </c>
      <c r="H247" s="30" t="e">
        <f t="shared" si="22"/>
        <v>#N/A</v>
      </c>
      <c r="I247" s="30" t="e">
        <f t="shared" si="18"/>
        <v>#N/A</v>
      </c>
      <c r="L247"/>
    </row>
    <row r="248" spans="4:12" x14ac:dyDescent="0.25">
      <c r="D248" s="25" t="str">
        <f t="shared" si="19"/>
        <v/>
      </c>
      <c r="E248" s="25" t="str">
        <f t="shared" si="20"/>
        <v/>
      </c>
      <c r="F248" s="25" t="str">
        <f t="shared" si="21"/>
        <v/>
      </c>
      <c r="G248" s="32" t="str">
        <f>MID($H$11,933,4)</f>
        <v/>
      </c>
      <c r="H248" s="30" t="e">
        <f t="shared" si="22"/>
        <v>#N/A</v>
      </c>
      <c r="I248" s="30" t="e">
        <f t="shared" si="18"/>
        <v>#N/A</v>
      </c>
      <c r="L248"/>
    </row>
    <row r="249" spans="4:12" x14ac:dyDescent="0.25">
      <c r="D249" s="25" t="str">
        <f t="shared" si="19"/>
        <v/>
      </c>
      <c r="E249" s="25" t="str">
        <f t="shared" si="20"/>
        <v/>
      </c>
      <c r="F249" s="25" t="str">
        <f t="shared" si="21"/>
        <v/>
      </c>
      <c r="G249" s="32" t="str">
        <f>MID($H$11,937,4)</f>
        <v/>
      </c>
      <c r="H249" s="30" t="e">
        <f t="shared" si="22"/>
        <v>#N/A</v>
      </c>
      <c r="I249" s="30" t="e">
        <f t="shared" si="18"/>
        <v>#N/A</v>
      </c>
      <c r="L249"/>
    </row>
    <row r="250" spans="4:12" x14ac:dyDescent="0.25">
      <c r="D250" s="25" t="str">
        <f t="shared" si="19"/>
        <v/>
      </c>
      <c r="E250" s="25" t="str">
        <f t="shared" si="20"/>
        <v/>
      </c>
      <c r="F250" s="25" t="str">
        <f t="shared" si="21"/>
        <v/>
      </c>
      <c r="G250" s="32" t="str">
        <f>MID($H$11,941,4)</f>
        <v/>
      </c>
      <c r="H250" s="30" t="e">
        <f t="shared" si="22"/>
        <v>#N/A</v>
      </c>
      <c r="I250" s="30" t="e">
        <f t="shared" si="18"/>
        <v>#N/A</v>
      </c>
      <c r="L250"/>
    </row>
    <row r="251" spans="4:12" x14ac:dyDescent="0.25">
      <c r="D251" s="25" t="str">
        <f t="shared" si="19"/>
        <v/>
      </c>
      <c r="E251" s="25" t="str">
        <f t="shared" si="20"/>
        <v/>
      </c>
      <c r="F251" s="25" t="str">
        <f t="shared" si="21"/>
        <v/>
      </c>
      <c r="G251" s="32" t="str">
        <f>MID($H$11,945,4)</f>
        <v/>
      </c>
      <c r="H251" s="30" t="e">
        <f t="shared" si="22"/>
        <v>#N/A</v>
      </c>
      <c r="I251" s="30" t="e">
        <f t="shared" si="18"/>
        <v>#N/A</v>
      </c>
      <c r="L251"/>
    </row>
    <row r="252" spans="4:12" x14ac:dyDescent="0.25">
      <c r="D252" s="25" t="str">
        <f t="shared" si="19"/>
        <v/>
      </c>
      <c r="E252" s="25" t="str">
        <f t="shared" si="20"/>
        <v/>
      </c>
      <c r="F252" s="25" t="str">
        <f t="shared" si="21"/>
        <v/>
      </c>
      <c r="G252" s="32" t="str">
        <f>MID($H$11,949,4)</f>
        <v/>
      </c>
      <c r="H252" s="30" t="e">
        <f t="shared" si="22"/>
        <v>#N/A</v>
      </c>
      <c r="I252" s="30" t="e">
        <f t="shared" si="18"/>
        <v>#N/A</v>
      </c>
      <c r="L252"/>
    </row>
    <row r="253" spans="4:12" x14ac:dyDescent="0.25">
      <c r="D253" s="25" t="str">
        <f t="shared" si="19"/>
        <v/>
      </c>
      <c r="E253" s="25" t="str">
        <f t="shared" si="20"/>
        <v/>
      </c>
      <c r="F253" s="25" t="str">
        <f t="shared" si="21"/>
        <v/>
      </c>
      <c r="G253" s="32" t="str">
        <f>MID($H$11,953,4)</f>
        <v/>
      </c>
      <c r="H253" s="30" t="e">
        <f t="shared" si="22"/>
        <v>#N/A</v>
      </c>
      <c r="I253" s="30" t="e">
        <f t="shared" si="18"/>
        <v>#N/A</v>
      </c>
      <c r="L253"/>
    </row>
    <row r="254" spans="4:12" x14ac:dyDescent="0.25">
      <c r="D254" s="25" t="str">
        <f t="shared" si="19"/>
        <v/>
      </c>
      <c r="E254" s="25" t="str">
        <f t="shared" si="20"/>
        <v/>
      </c>
      <c r="F254" s="25" t="str">
        <f t="shared" si="21"/>
        <v/>
      </c>
      <c r="G254" s="32" t="str">
        <f>MID($H$11,957,4)</f>
        <v/>
      </c>
      <c r="H254" s="30" t="e">
        <f t="shared" si="22"/>
        <v>#N/A</v>
      </c>
      <c r="I254" s="30" t="e">
        <f t="shared" si="18"/>
        <v>#N/A</v>
      </c>
      <c r="L254"/>
    </row>
    <row r="255" spans="4:12" x14ac:dyDescent="0.25">
      <c r="D255" s="25" t="str">
        <f t="shared" si="19"/>
        <v/>
      </c>
      <c r="E255" s="25" t="str">
        <f t="shared" si="20"/>
        <v/>
      </c>
      <c r="F255" s="25" t="str">
        <f t="shared" si="21"/>
        <v/>
      </c>
      <c r="G255" s="32" t="str">
        <f>MID($H$11,961,4)</f>
        <v/>
      </c>
      <c r="H255" s="30" t="e">
        <f t="shared" si="22"/>
        <v>#N/A</v>
      </c>
      <c r="I255" s="30" t="e">
        <f t="shared" si="18"/>
        <v>#N/A</v>
      </c>
      <c r="L255"/>
    </row>
    <row r="256" spans="4:12" x14ac:dyDescent="0.25">
      <c r="D256" s="25" t="str">
        <f t="shared" si="19"/>
        <v/>
      </c>
      <c r="E256" s="25" t="str">
        <f t="shared" si="20"/>
        <v/>
      </c>
      <c r="F256" s="25" t="str">
        <f t="shared" si="21"/>
        <v/>
      </c>
      <c r="G256" s="32" t="str">
        <f>MID($H$11,965,4)</f>
        <v/>
      </c>
      <c r="H256" s="30" t="e">
        <f t="shared" si="22"/>
        <v>#N/A</v>
      </c>
      <c r="I256" s="30" t="e">
        <f t="shared" si="18"/>
        <v>#N/A</v>
      </c>
      <c r="L256"/>
    </row>
    <row r="257" spans="4:12" x14ac:dyDescent="0.25">
      <c r="D257" s="25" t="str">
        <f t="shared" si="19"/>
        <v/>
      </c>
      <c r="E257" s="25" t="str">
        <f t="shared" si="20"/>
        <v/>
      </c>
      <c r="F257" s="25" t="str">
        <f t="shared" si="21"/>
        <v/>
      </c>
      <c r="G257" s="32" t="str">
        <f>MID($H$11,969,4)</f>
        <v/>
      </c>
      <c r="H257" s="30" t="e">
        <f t="shared" si="22"/>
        <v>#N/A</v>
      </c>
      <c r="I257" s="30" t="e">
        <f t="shared" si="18"/>
        <v>#N/A</v>
      </c>
      <c r="L257"/>
    </row>
    <row r="258" spans="4:12" x14ac:dyDescent="0.25">
      <c r="D258" s="25" t="str">
        <f t="shared" si="19"/>
        <v/>
      </c>
      <c r="E258" s="25" t="str">
        <f t="shared" si="20"/>
        <v/>
      </c>
      <c r="F258" s="25" t="str">
        <f t="shared" si="21"/>
        <v/>
      </c>
      <c r="G258" s="32" t="str">
        <f>MID($H$11,973,4)</f>
        <v/>
      </c>
      <c r="H258" s="30" t="e">
        <f t="shared" si="22"/>
        <v>#N/A</v>
      </c>
      <c r="I258" s="30" t="e">
        <f t="shared" si="18"/>
        <v>#N/A</v>
      </c>
      <c r="L258"/>
    </row>
    <row r="259" spans="4:12" x14ac:dyDescent="0.25">
      <c r="D259" s="25" t="str">
        <f t="shared" si="19"/>
        <v/>
      </c>
      <c r="E259" s="25" t="str">
        <f t="shared" si="20"/>
        <v/>
      </c>
      <c r="F259" s="25" t="str">
        <f t="shared" si="21"/>
        <v/>
      </c>
      <c r="G259" s="32" t="str">
        <f>MID($H$11,977,4)</f>
        <v/>
      </c>
      <c r="H259" s="30" t="e">
        <f t="shared" si="22"/>
        <v>#N/A</v>
      </c>
      <c r="I259" s="30" t="e">
        <f t="shared" si="18"/>
        <v>#N/A</v>
      </c>
      <c r="L259"/>
    </row>
    <row r="260" spans="4:12" x14ac:dyDescent="0.25">
      <c r="D260" s="25" t="str">
        <f t="shared" si="19"/>
        <v/>
      </c>
      <c r="E260" s="25" t="str">
        <f t="shared" si="20"/>
        <v/>
      </c>
      <c r="F260" s="25" t="str">
        <f t="shared" si="21"/>
        <v/>
      </c>
      <c r="G260" s="32" t="str">
        <f>MID($H$11,981,4)</f>
        <v/>
      </c>
      <c r="H260" s="30" t="e">
        <f t="shared" si="22"/>
        <v>#N/A</v>
      </c>
      <c r="I260" s="30" t="e">
        <f t="shared" si="18"/>
        <v>#N/A</v>
      </c>
      <c r="L260"/>
    </row>
    <row r="261" spans="4:12" x14ac:dyDescent="0.25">
      <c r="D261" s="25" t="str">
        <f t="shared" si="19"/>
        <v/>
      </c>
      <c r="E261" s="25" t="str">
        <f t="shared" si="20"/>
        <v/>
      </c>
      <c r="F261" s="25" t="str">
        <f t="shared" si="21"/>
        <v/>
      </c>
      <c r="G261" s="32" t="str">
        <f>MID($H$11,985,4)</f>
        <v/>
      </c>
      <c r="H261" s="30" t="e">
        <f t="shared" si="22"/>
        <v>#N/A</v>
      </c>
      <c r="I261" s="30" t="e">
        <f t="shared" si="18"/>
        <v>#N/A</v>
      </c>
      <c r="L261"/>
    </row>
    <row r="262" spans="4:12" x14ac:dyDescent="0.25">
      <c r="D262" s="25" t="str">
        <f t="shared" si="19"/>
        <v/>
      </c>
      <c r="E262" s="25" t="str">
        <f t="shared" si="20"/>
        <v/>
      </c>
      <c r="F262" s="25" t="str">
        <f t="shared" si="21"/>
        <v/>
      </c>
      <c r="G262" s="32" t="str">
        <f>MID($H$11,989,4)</f>
        <v/>
      </c>
      <c r="H262" s="30" t="e">
        <f t="shared" si="22"/>
        <v>#N/A</v>
      </c>
      <c r="I262" s="30" t="e">
        <f t="shared" si="18"/>
        <v>#N/A</v>
      </c>
      <c r="L262"/>
    </row>
    <row r="263" spans="4:12" x14ac:dyDescent="0.25">
      <c r="D263" s="25" t="str">
        <f t="shared" si="19"/>
        <v/>
      </c>
      <c r="E263" s="25" t="str">
        <f t="shared" si="20"/>
        <v/>
      </c>
      <c r="F263" s="25" t="str">
        <f t="shared" si="21"/>
        <v/>
      </c>
      <c r="G263" s="32" t="str">
        <f>MID($H$11,993,4)</f>
        <v/>
      </c>
      <c r="H263" s="30" t="e">
        <f t="shared" si="22"/>
        <v>#N/A</v>
      </c>
      <c r="I263" s="30" t="e">
        <f t="shared" si="18"/>
        <v>#N/A</v>
      </c>
      <c r="L263"/>
    </row>
    <row r="264" spans="4:12" x14ac:dyDescent="0.25">
      <c r="D264" s="25" t="str">
        <f t="shared" si="19"/>
        <v/>
      </c>
      <c r="E264" s="25" t="str">
        <f t="shared" si="20"/>
        <v/>
      </c>
      <c r="F264" s="25" t="str">
        <f t="shared" si="21"/>
        <v/>
      </c>
      <c r="G264" s="32" t="str">
        <f>MID($H$11,997,4)</f>
        <v/>
      </c>
      <c r="H264" s="30" t="e">
        <f t="shared" si="22"/>
        <v>#N/A</v>
      </c>
      <c r="I264" s="30" t="e">
        <f t="shared" si="18"/>
        <v>#N/A</v>
      </c>
      <c r="L264"/>
    </row>
    <row r="265" spans="4:12" x14ac:dyDescent="0.25">
      <c r="D265" s="25" t="str">
        <f t="shared" si="19"/>
        <v/>
      </c>
      <c r="E265" s="25" t="str">
        <f t="shared" si="20"/>
        <v/>
      </c>
      <c r="F265" s="25" t="str">
        <f t="shared" si="21"/>
        <v/>
      </c>
      <c r="G265" s="32" t="str">
        <f>MID($H$11,1001,4)</f>
        <v/>
      </c>
      <c r="H265" s="30" t="e">
        <f t="shared" si="22"/>
        <v>#N/A</v>
      </c>
      <c r="I265" s="30" t="e">
        <f t="shared" si="18"/>
        <v>#N/A</v>
      </c>
      <c r="L265"/>
    </row>
    <row r="266" spans="4:12" x14ac:dyDescent="0.25">
      <c r="D266" s="25" t="str">
        <f t="shared" si="19"/>
        <v/>
      </c>
      <c r="E266" s="25" t="str">
        <f t="shared" si="20"/>
        <v/>
      </c>
      <c r="F266" s="25" t="str">
        <f t="shared" si="21"/>
        <v/>
      </c>
      <c r="G266" s="32" t="str">
        <f>MID($H$11,1005,4)</f>
        <v/>
      </c>
      <c r="H266" s="30" t="e">
        <f t="shared" si="22"/>
        <v>#N/A</v>
      </c>
      <c r="I266" s="30" t="e">
        <f t="shared" si="18"/>
        <v>#N/A</v>
      </c>
      <c r="L266"/>
    </row>
    <row r="267" spans="4:12" x14ac:dyDescent="0.25">
      <c r="D267" s="25" t="str">
        <f t="shared" si="19"/>
        <v/>
      </c>
      <c r="E267" s="25" t="str">
        <f t="shared" si="20"/>
        <v/>
      </c>
      <c r="F267" s="25" t="str">
        <f t="shared" si="21"/>
        <v/>
      </c>
      <c r="G267" s="32" t="str">
        <f>MID($H$11,1009,4)</f>
        <v/>
      </c>
      <c r="H267" s="30" t="e">
        <f t="shared" si="22"/>
        <v>#N/A</v>
      </c>
      <c r="I267" s="30" t="e">
        <f t="shared" si="18"/>
        <v>#N/A</v>
      </c>
      <c r="L267"/>
    </row>
    <row r="268" spans="4:12" x14ac:dyDescent="0.25">
      <c r="D268" s="25" t="str">
        <f t="shared" si="19"/>
        <v/>
      </c>
      <c r="E268" s="25" t="str">
        <f t="shared" si="20"/>
        <v/>
      </c>
      <c r="F268" s="25" t="str">
        <f t="shared" si="21"/>
        <v/>
      </c>
      <c r="G268" s="32" t="str">
        <f>MID($H$11,1013,4)</f>
        <v/>
      </c>
      <c r="H268" s="30" t="e">
        <f t="shared" si="22"/>
        <v>#N/A</v>
      </c>
      <c r="I268" s="30" t="e">
        <f t="shared" si="18"/>
        <v>#N/A</v>
      </c>
      <c r="L268"/>
    </row>
    <row r="269" spans="4:12" x14ac:dyDescent="0.25">
      <c r="D269" s="25" t="str">
        <f t="shared" si="19"/>
        <v/>
      </c>
      <c r="E269" s="25" t="str">
        <f t="shared" si="20"/>
        <v/>
      </c>
      <c r="F269" s="25" t="str">
        <f t="shared" si="21"/>
        <v/>
      </c>
      <c r="G269" s="32" t="str">
        <f>MID($H$11,1017,4)</f>
        <v/>
      </c>
      <c r="H269" s="30" t="e">
        <f t="shared" si="22"/>
        <v>#N/A</v>
      </c>
      <c r="I269" s="30" t="e">
        <f t="shared" si="18"/>
        <v>#N/A</v>
      </c>
      <c r="L269"/>
    </row>
    <row r="270" spans="4:12" x14ac:dyDescent="0.25">
      <c r="D270" s="25" t="str">
        <f t="shared" si="19"/>
        <v/>
      </c>
      <c r="E270" s="25" t="str">
        <f t="shared" si="20"/>
        <v/>
      </c>
      <c r="F270" s="25" t="str">
        <f t="shared" si="21"/>
        <v/>
      </c>
      <c r="G270" s="32" t="str">
        <f>MID($H$11,1021,4)</f>
        <v/>
      </c>
      <c r="H270" s="30" t="e">
        <f t="shared" si="22"/>
        <v>#N/A</v>
      </c>
      <c r="I270" s="30" t="e">
        <f t="shared" si="18"/>
        <v>#N/A</v>
      </c>
      <c r="L270"/>
    </row>
    <row r="271" spans="4:12" x14ac:dyDescent="0.25">
      <c r="D271" s="25" t="str">
        <f t="shared" si="19"/>
        <v/>
      </c>
      <c r="E271" s="25" t="str">
        <f t="shared" si="20"/>
        <v/>
      </c>
      <c r="F271" s="25" t="str">
        <f t="shared" si="21"/>
        <v/>
      </c>
      <c r="G271" s="32" t="str">
        <f>MID($H$11,1025,4)</f>
        <v/>
      </c>
      <c r="H271" s="30" t="e">
        <f t="shared" si="22"/>
        <v>#N/A</v>
      </c>
      <c r="I271" s="30" t="e">
        <f t="shared" ref="I271:I334" si="23">VLOOKUP(E271,$A$15:$C$114,3,FALSE)</f>
        <v>#N/A</v>
      </c>
      <c r="L271"/>
    </row>
    <row r="272" spans="4:12" x14ac:dyDescent="0.25">
      <c r="D272" s="25" t="str">
        <f t="shared" ref="D272:D335" si="24">MID(G272,1,2)</f>
        <v/>
      </c>
      <c r="E272" s="25" t="str">
        <f t="shared" ref="E272:E335" si="25">MID(G272,3,2)</f>
        <v/>
      </c>
      <c r="F272" s="25" t="str">
        <f t="shared" ref="F272:F335" si="26">MID(G272,5,2)</f>
        <v/>
      </c>
      <c r="G272" s="32" t="str">
        <f>MID($H$11,1029,4)</f>
        <v/>
      </c>
      <c r="H272" s="30" t="e">
        <f t="shared" si="22"/>
        <v>#N/A</v>
      </c>
      <c r="I272" s="30" t="e">
        <f t="shared" si="23"/>
        <v>#N/A</v>
      </c>
      <c r="L272"/>
    </row>
    <row r="273" spans="4:12" x14ac:dyDescent="0.25">
      <c r="D273" s="25" t="str">
        <f t="shared" si="24"/>
        <v/>
      </c>
      <c r="E273" s="25" t="str">
        <f t="shared" si="25"/>
        <v/>
      </c>
      <c r="F273" s="25" t="str">
        <f t="shared" si="26"/>
        <v/>
      </c>
      <c r="G273" s="32" t="str">
        <f>MID($H$11,1033,4)</f>
        <v/>
      </c>
      <c r="H273" s="30" t="e">
        <f t="shared" si="22"/>
        <v>#N/A</v>
      </c>
      <c r="I273" s="30" t="e">
        <f t="shared" si="23"/>
        <v>#N/A</v>
      </c>
      <c r="L273"/>
    </row>
    <row r="274" spans="4:12" x14ac:dyDescent="0.25">
      <c r="D274" s="25" t="str">
        <f t="shared" si="24"/>
        <v/>
      </c>
      <c r="E274" s="25" t="str">
        <f t="shared" si="25"/>
        <v/>
      </c>
      <c r="F274" s="25" t="str">
        <f t="shared" si="26"/>
        <v/>
      </c>
      <c r="G274" s="32" t="str">
        <f>MID($H$11,1037,4)</f>
        <v/>
      </c>
      <c r="H274" s="30" t="e">
        <f t="shared" si="22"/>
        <v>#N/A</v>
      </c>
      <c r="I274" s="30" t="e">
        <f t="shared" si="23"/>
        <v>#N/A</v>
      </c>
      <c r="L274"/>
    </row>
    <row r="275" spans="4:12" x14ac:dyDescent="0.25">
      <c r="D275" s="25" t="str">
        <f t="shared" si="24"/>
        <v/>
      </c>
      <c r="E275" s="25" t="str">
        <f t="shared" si="25"/>
        <v/>
      </c>
      <c r="F275" s="25" t="str">
        <f t="shared" si="26"/>
        <v/>
      </c>
      <c r="G275" s="32" t="str">
        <f>MID($H$11,1041,4)</f>
        <v/>
      </c>
      <c r="H275" s="30" t="e">
        <f t="shared" si="22"/>
        <v>#N/A</v>
      </c>
      <c r="I275" s="30" t="e">
        <f t="shared" si="23"/>
        <v>#N/A</v>
      </c>
      <c r="L275"/>
    </row>
    <row r="276" spans="4:12" x14ac:dyDescent="0.25">
      <c r="D276" s="25" t="str">
        <f t="shared" si="24"/>
        <v/>
      </c>
      <c r="E276" s="25" t="str">
        <f t="shared" si="25"/>
        <v/>
      </c>
      <c r="F276" s="25" t="str">
        <f t="shared" si="26"/>
        <v/>
      </c>
      <c r="G276" s="32" t="str">
        <f>MID($H$11,1045,4)</f>
        <v/>
      </c>
      <c r="H276" s="30" t="e">
        <f t="shared" si="22"/>
        <v>#N/A</v>
      </c>
      <c r="I276" s="30" t="e">
        <f t="shared" si="23"/>
        <v>#N/A</v>
      </c>
      <c r="L276"/>
    </row>
    <row r="277" spans="4:12" x14ac:dyDescent="0.25">
      <c r="D277" s="25" t="str">
        <f t="shared" si="24"/>
        <v/>
      </c>
      <c r="E277" s="25" t="str">
        <f t="shared" si="25"/>
        <v/>
      </c>
      <c r="F277" s="25" t="str">
        <f t="shared" si="26"/>
        <v/>
      </c>
      <c r="G277" s="32" t="str">
        <f>MID($H$11,1049,4)</f>
        <v/>
      </c>
      <c r="H277" s="30" t="e">
        <f t="shared" si="22"/>
        <v>#N/A</v>
      </c>
      <c r="I277" s="30" t="e">
        <f t="shared" si="23"/>
        <v>#N/A</v>
      </c>
      <c r="L277"/>
    </row>
    <row r="278" spans="4:12" x14ac:dyDescent="0.25">
      <c r="D278" s="25" t="str">
        <f t="shared" si="24"/>
        <v/>
      </c>
      <c r="E278" s="25" t="str">
        <f t="shared" si="25"/>
        <v/>
      </c>
      <c r="F278" s="25" t="str">
        <f t="shared" si="26"/>
        <v/>
      </c>
      <c r="G278" s="32" t="str">
        <f>MID($H$11,1053,4)</f>
        <v/>
      </c>
      <c r="H278" s="30" t="e">
        <f t="shared" si="22"/>
        <v>#N/A</v>
      </c>
      <c r="I278" s="30" t="e">
        <f t="shared" si="23"/>
        <v>#N/A</v>
      </c>
      <c r="L278"/>
    </row>
    <row r="279" spans="4:12" x14ac:dyDescent="0.25">
      <c r="D279" s="25" t="str">
        <f t="shared" si="24"/>
        <v/>
      </c>
      <c r="E279" s="25" t="str">
        <f t="shared" si="25"/>
        <v/>
      </c>
      <c r="F279" s="25" t="str">
        <f t="shared" si="26"/>
        <v/>
      </c>
      <c r="G279" s="32" t="str">
        <f>MID($H$11,1057,4)</f>
        <v/>
      </c>
      <c r="H279" s="30" t="e">
        <f t="shared" si="22"/>
        <v>#N/A</v>
      </c>
      <c r="I279" s="30" t="e">
        <f t="shared" si="23"/>
        <v>#N/A</v>
      </c>
      <c r="L279"/>
    </row>
    <row r="280" spans="4:12" x14ac:dyDescent="0.25">
      <c r="D280" s="25" t="str">
        <f t="shared" si="24"/>
        <v/>
      </c>
      <c r="E280" s="25" t="str">
        <f t="shared" si="25"/>
        <v/>
      </c>
      <c r="F280" s="25" t="str">
        <f t="shared" si="26"/>
        <v/>
      </c>
      <c r="G280" s="32" t="str">
        <f>MID($H$11,1061,4)</f>
        <v/>
      </c>
      <c r="H280" s="30" t="e">
        <f t="shared" ref="H280:H343" si="27">VLOOKUP(D280,$A$15:$C$114,2,FALSE)</f>
        <v>#N/A</v>
      </c>
      <c r="I280" s="30" t="e">
        <f t="shared" si="23"/>
        <v>#N/A</v>
      </c>
      <c r="L280"/>
    </row>
    <row r="281" spans="4:12" x14ac:dyDescent="0.25">
      <c r="D281" s="25" t="str">
        <f t="shared" si="24"/>
        <v/>
      </c>
      <c r="E281" s="25" t="str">
        <f t="shared" si="25"/>
        <v/>
      </c>
      <c r="F281" s="25" t="str">
        <f t="shared" si="26"/>
        <v/>
      </c>
      <c r="G281" s="32" t="str">
        <f>MID($H$11,1065,4)</f>
        <v/>
      </c>
      <c r="H281" s="30" t="e">
        <f t="shared" si="27"/>
        <v>#N/A</v>
      </c>
      <c r="I281" s="30" t="e">
        <f t="shared" si="23"/>
        <v>#N/A</v>
      </c>
      <c r="L281"/>
    </row>
    <row r="282" spans="4:12" x14ac:dyDescent="0.25">
      <c r="D282" s="25" t="str">
        <f t="shared" si="24"/>
        <v/>
      </c>
      <c r="E282" s="25" t="str">
        <f t="shared" si="25"/>
        <v/>
      </c>
      <c r="F282" s="25" t="str">
        <f t="shared" si="26"/>
        <v/>
      </c>
      <c r="G282" s="32" t="str">
        <f>MID($H$11,1069,4)</f>
        <v/>
      </c>
      <c r="H282" s="30" t="e">
        <f t="shared" si="27"/>
        <v>#N/A</v>
      </c>
      <c r="I282" s="30" t="e">
        <f t="shared" si="23"/>
        <v>#N/A</v>
      </c>
      <c r="L282"/>
    </row>
    <row r="283" spans="4:12" x14ac:dyDescent="0.25">
      <c r="D283" s="25" t="str">
        <f t="shared" si="24"/>
        <v/>
      </c>
      <c r="E283" s="25" t="str">
        <f t="shared" si="25"/>
        <v/>
      </c>
      <c r="F283" s="25" t="str">
        <f t="shared" si="26"/>
        <v/>
      </c>
      <c r="G283" s="32" t="str">
        <f>MID($H$11,1073,4)</f>
        <v/>
      </c>
      <c r="H283" s="30" t="e">
        <f t="shared" si="27"/>
        <v>#N/A</v>
      </c>
      <c r="I283" s="30" t="e">
        <f t="shared" si="23"/>
        <v>#N/A</v>
      </c>
      <c r="L283"/>
    </row>
    <row r="284" spans="4:12" x14ac:dyDescent="0.25">
      <c r="D284" s="25" t="str">
        <f t="shared" si="24"/>
        <v/>
      </c>
      <c r="E284" s="25" t="str">
        <f t="shared" si="25"/>
        <v/>
      </c>
      <c r="F284" s="25" t="str">
        <f t="shared" si="26"/>
        <v/>
      </c>
      <c r="G284" s="32" t="str">
        <f>MID($H$11,1077,4)</f>
        <v/>
      </c>
      <c r="H284" s="30" t="e">
        <f t="shared" si="27"/>
        <v>#N/A</v>
      </c>
      <c r="I284" s="30" t="e">
        <f t="shared" si="23"/>
        <v>#N/A</v>
      </c>
      <c r="L284"/>
    </row>
    <row r="285" spans="4:12" x14ac:dyDescent="0.25">
      <c r="D285" s="25" t="str">
        <f t="shared" si="24"/>
        <v/>
      </c>
      <c r="E285" s="25" t="str">
        <f t="shared" si="25"/>
        <v/>
      </c>
      <c r="F285" s="25" t="str">
        <f t="shared" si="26"/>
        <v/>
      </c>
      <c r="G285" s="32" t="str">
        <f>MID($H$11,1081,4)</f>
        <v/>
      </c>
      <c r="H285" s="30" t="e">
        <f t="shared" si="27"/>
        <v>#N/A</v>
      </c>
      <c r="I285" s="30" t="e">
        <f t="shared" si="23"/>
        <v>#N/A</v>
      </c>
      <c r="L285"/>
    </row>
    <row r="286" spans="4:12" x14ac:dyDescent="0.25">
      <c r="D286" s="25" t="str">
        <f t="shared" si="24"/>
        <v/>
      </c>
      <c r="E286" s="25" t="str">
        <f t="shared" si="25"/>
        <v/>
      </c>
      <c r="F286" s="25" t="str">
        <f t="shared" si="26"/>
        <v/>
      </c>
      <c r="G286" s="32" t="str">
        <f>MID($H$11,1085,4)</f>
        <v/>
      </c>
      <c r="H286" s="30" t="e">
        <f t="shared" si="27"/>
        <v>#N/A</v>
      </c>
      <c r="I286" s="30" t="e">
        <f t="shared" si="23"/>
        <v>#N/A</v>
      </c>
      <c r="L286"/>
    </row>
    <row r="287" spans="4:12" x14ac:dyDescent="0.25">
      <c r="D287" s="25" t="str">
        <f t="shared" si="24"/>
        <v/>
      </c>
      <c r="E287" s="25" t="str">
        <f t="shared" si="25"/>
        <v/>
      </c>
      <c r="F287" s="25" t="str">
        <f t="shared" si="26"/>
        <v/>
      </c>
      <c r="G287" s="32" t="str">
        <f>MID($H$11,1089,4)</f>
        <v/>
      </c>
      <c r="H287" s="30" t="e">
        <f t="shared" si="27"/>
        <v>#N/A</v>
      </c>
      <c r="I287" s="30" t="e">
        <f t="shared" si="23"/>
        <v>#N/A</v>
      </c>
      <c r="L287"/>
    </row>
    <row r="288" spans="4:12" x14ac:dyDescent="0.25">
      <c r="D288" s="25" t="str">
        <f t="shared" si="24"/>
        <v/>
      </c>
      <c r="E288" s="25" t="str">
        <f t="shared" si="25"/>
        <v/>
      </c>
      <c r="F288" s="25" t="str">
        <f t="shared" si="26"/>
        <v/>
      </c>
      <c r="G288" s="32" t="str">
        <f>MID($H$11,1093,4)</f>
        <v/>
      </c>
      <c r="H288" s="30" t="e">
        <f t="shared" si="27"/>
        <v>#N/A</v>
      </c>
      <c r="I288" s="30" t="e">
        <f t="shared" si="23"/>
        <v>#N/A</v>
      </c>
      <c r="L288"/>
    </row>
    <row r="289" spans="4:12" x14ac:dyDescent="0.25">
      <c r="D289" s="25" t="str">
        <f t="shared" si="24"/>
        <v/>
      </c>
      <c r="E289" s="25" t="str">
        <f t="shared" si="25"/>
        <v/>
      </c>
      <c r="F289" s="25" t="str">
        <f t="shared" si="26"/>
        <v/>
      </c>
      <c r="G289" s="32" t="str">
        <f>MID($H$11,1097,4)</f>
        <v/>
      </c>
      <c r="H289" s="30" t="e">
        <f t="shared" si="27"/>
        <v>#N/A</v>
      </c>
      <c r="I289" s="30" t="e">
        <f t="shared" si="23"/>
        <v>#N/A</v>
      </c>
      <c r="L289"/>
    </row>
    <row r="290" spans="4:12" x14ac:dyDescent="0.25">
      <c r="D290" s="25" t="str">
        <f t="shared" si="24"/>
        <v/>
      </c>
      <c r="E290" s="25" t="str">
        <f t="shared" si="25"/>
        <v/>
      </c>
      <c r="F290" s="25" t="str">
        <f t="shared" si="26"/>
        <v/>
      </c>
      <c r="G290" s="32" t="str">
        <f>MID($H$11,1101,4)</f>
        <v/>
      </c>
      <c r="H290" s="30" t="e">
        <f t="shared" si="27"/>
        <v>#N/A</v>
      </c>
      <c r="I290" s="30" t="e">
        <f t="shared" si="23"/>
        <v>#N/A</v>
      </c>
      <c r="L290"/>
    </row>
    <row r="291" spans="4:12" x14ac:dyDescent="0.25">
      <c r="D291" s="25" t="str">
        <f t="shared" si="24"/>
        <v/>
      </c>
      <c r="E291" s="25" t="str">
        <f t="shared" si="25"/>
        <v/>
      </c>
      <c r="F291" s="25" t="str">
        <f t="shared" si="26"/>
        <v/>
      </c>
      <c r="G291" s="32" t="str">
        <f>MID($H$11,1105,4)</f>
        <v/>
      </c>
      <c r="H291" s="30" t="e">
        <f t="shared" si="27"/>
        <v>#N/A</v>
      </c>
      <c r="I291" s="30" t="e">
        <f t="shared" si="23"/>
        <v>#N/A</v>
      </c>
      <c r="L291"/>
    </row>
    <row r="292" spans="4:12" x14ac:dyDescent="0.25">
      <c r="D292" s="25" t="str">
        <f t="shared" si="24"/>
        <v/>
      </c>
      <c r="E292" s="25" t="str">
        <f t="shared" si="25"/>
        <v/>
      </c>
      <c r="F292" s="25" t="str">
        <f t="shared" si="26"/>
        <v/>
      </c>
      <c r="G292" s="32" t="str">
        <f>MID($H$11,1109,4)</f>
        <v/>
      </c>
      <c r="H292" s="30" t="e">
        <f t="shared" si="27"/>
        <v>#N/A</v>
      </c>
      <c r="I292" s="30" t="e">
        <f t="shared" si="23"/>
        <v>#N/A</v>
      </c>
      <c r="L292"/>
    </row>
    <row r="293" spans="4:12" x14ac:dyDescent="0.25">
      <c r="D293" s="25" t="str">
        <f t="shared" si="24"/>
        <v/>
      </c>
      <c r="E293" s="25" t="str">
        <f t="shared" si="25"/>
        <v/>
      </c>
      <c r="F293" s="25" t="str">
        <f t="shared" si="26"/>
        <v/>
      </c>
      <c r="G293" s="32" t="str">
        <f>MID($H$11,1113,4)</f>
        <v/>
      </c>
      <c r="H293" s="30" t="e">
        <f t="shared" si="27"/>
        <v>#N/A</v>
      </c>
      <c r="I293" s="30" t="e">
        <f t="shared" si="23"/>
        <v>#N/A</v>
      </c>
      <c r="L293"/>
    </row>
    <row r="294" spans="4:12" x14ac:dyDescent="0.25">
      <c r="D294" s="25" t="str">
        <f t="shared" si="24"/>
        <v/>
      </c>
      <c r="E294" s="25" t="str">
        <f t="shared" si="25"/>
        <v/>
      </c>
      <c r="F294" s="25" t="str">
        <f t="shared" si="26"/>
        <v/>
      </c>
      <c r="G294" s="32" t="str">
        <f>MID($H$11,1117,4)</f>
        <v/>
      </c>
      <c r="H294" s="30" t="e">
        <f t="shared" si="27"/>
        <v>#N/A</v>
      </c>
      <c r="I294" s="30" t="e">
        <f t="shared" si="23"/>
        <v>#N/A</v>
      </c>
      <c r="L294"/>
    </row>
    <row r="295" spans="4:12" x14ac:dyDescent="0.25">
      <c r="D295" s="25" t="str">
        <f t="shared" si="24"/>
        <v/>
      </c>
      <c r="E295" s="25" t="str">
        <f t="shared" si="25"/>
        <v/>
      </c>
      <c r="F295" s="25" t="str">
        <f t="shared" si="26"/>
        <v/>
      </c>
      <c r="G295" s="32" t="str">
        <f>MID($H$11,1121,4)</f>
        <v/>
      </c>
      <c r="H295" s="30" t="e">
        <f t="shared" si="27"/>
        <v>#N/A</v>
      </c>
      <c r="I295" s="30" t="e">
        <f t="shared" si="23"/>
        <v>#N/A</v>
      </c>
      <c r="L295"/>
    </row>
    <row r="296" spans="4:12" x14ac:dyDescent="0.25">
      <c r="D296" s="25" t="str">
        <f t="shared" si="24"/>
        <v/>
      </c>
      <c r="E296" s="25" t="str">
        <f t="shared" si="25"/>
        <v/>
      </c>
      <c r="F296" s="25" t="str">
        <f t="shared" si="26"/>
        <v/>
      </c>
      <c r="G296" s="32" t="str">
        <f>MID($H$11,1125,4)</f>
        <v/>
      </c>
      <c r="H296" s="30" t="e">
        <f t="shared" si="27"/>
        <v>#N/A</v>
      </c>
      <c r="I296" s="30" t="e">
        <f t="shared" si="23"/>
        <v>#N/A</v>
      </c>
      <c r="L296"/>
    </row>
    <row r="297" spans="4:12" x14ac:dyDescent="0.25">
      <c r="D297" s="25" t="str">
        <f t="shared" si="24"/>
        <v/>
      </c>
      <c r="E297" s="25" t="str">
        <f t="shared" si="25"/>
        <v/>
      </c>
      <c r="F297" s="25" t="str">
        <f t="shared" si="26"/>
        <v/>
      </c>
      <c r="G297" s="32" t="str">
        <f>MID($H$11,1129,4)</f>
        <v/>
      </c>
      <c r="H297" s="30" t="e">
        <f t="shared" si="27"/>
        <v>#N/A</v>
      </c>
      <c r="I297" s="30" t="e">
        <f t="shared" si="23"/>
        <v>#N/A</v>
      </c>
      <c r="L297"/>
    </row>
    <row r="298" spans="4:12" x14ac:dyDescent="0.25">
      <c r="D298" s="25" t="str">
        <f t="shared" si="24"/>
        <v/>
      </c>
      <c r="E298" s="25" t="str">
        <f t="shared" si="25"/>
        <v/>
      </c>
      <c r="F298" s="25" t="str">
        <f t="shared" si="26"/>
        <v/>
      </c>
      <c r="G298" s="32" t="str">
        <f>MID($H$11,1133,4)</f>
        <v/>
      </c>
      <c r="H298" s="30" t="e">
        <f t="shared" si="27"/>
        <v>#N/A</v>
      </c>
      <c r="I298" s="30" t="e">
        <f t="shared" si="23"/>
        <v>#N/A</v>
      </c>
      <c r="L298"/>
    </row>
    <row r="299" spans="4:12" x14ac:dyDescent="0.25">
      <c r="D299" s="25" t="str">
        <f t="shared" si="24"/>
        <v/>
      </c>
      <c r="E299" s="25" t="str">
        <f t="shared" si="25"/>
        <v/>
      </c>
      <c r="F299" s="25" t="str">
        <f t="shared" si="26"/>
        <v/>
      </c>
      <c r="G299" s="32" t="str">
        <f>MID($H$11,1137,4)</f>
        <v/>
      </c>
      <c r="H299" s="30" t="e">
        <f t="shared" si="27"/>
        <v>#N/A</v>
      </c>
      <c r="I299" s="30" t="e">
        <f t="shared" si="23"/>
        <v>#N/A</v>
      </c>
      <c r="L299"/>
    </row>
    <row r="300" spans="4:12" x14ac:dyDescent="0.25">
      <c r="D300" s="25" t="str">
        <f t="shared" si="24"/>
        <v/>
      </c>
      <c r="E300" s="25" t="str">
        <f t="shared" si="25"/>
        <v/>
      </c>
      <c r="F300" s="25" t="str">
        <f t="shared" si="26"/>
        <v/>
      </c>
      <c r="G300" s="32" t="str">
        <f>MID($H$11,1141,4)</f>
        <v/>
      </c>
      <c r="H300" s="30" t="e">
        <f t="shared" si="27"/>
        <v>#N/A</v>
      </c>
      <c r="I300" s="30" t="e">
        <f t="shared" si="23"/>
        <v>#N/A</v>
      </c>
      <c r="L300"/>
    </row>
    <row r="301" spans="4:12" x14ac:dyDescent="0.25">
      <c r="D301" s="25" t="str">
        <f t="shared" si="24"/>
        <v/>
      </c>
      <c r="E301" s="25" t="str">
        <f t="shared" si="25"/>
        <v/>
      </c>
      <c r="F301" s="25" t="str">
        <f t="shared" si="26"/>
        <v/>
      </c>
      <c r="G301" s="32" t="str">
        <f>MID($H$11,1145,4)</f>
        <v/>
      </c>
      <c r="H301" s="30" t="e">
        <f t="shared" si="27"/>
        <v>#N/A</v>
      </c>
      <c r="I301" s="30" t="e">
        <f t="shared" si="23"/>
        <v>#N/A</v>
      </c>
      <c r="L301"/>
    </row>
    <row r="302" spans="4:12" x14ac:dyDescent="0.25">
      <c r="D302" s="25" t="str">
        <f t="shared" si="24"/>
        <v/>
      </c>
      <c r="E302" s="25" t="str">
        <f t="shared" si="25"/>
        <v/>
      </c>
      <c r="F302" s="25" t="str">
        <f t="shared" si="26"/>
        <v/>
      </c>
      <c r="G302" s="32" t="str">
        <f>MID($H$11,1149,4)</f>
        <v/>
      </c>
      <c r="H302" s="30" t="e">
        <f t="shared" si="27"/>
        <v>#N/A</v>
      </c>
      <c r="I302" s="30" t="e">
        <f t="shared" si="23"/>
        <v>#N/A</v>
      </c>
      <c r="L302"/>
    </row>
    <row r="303" spans="4:12" x14ac:dyDescent="0.25">
      <c r="D303" s="25" t="str">
        <f t="shared" si="24"/>
        <v/>
      </c>
      <c r="E303" s="25" t="str">
        <f t="shared" si="25"/>
        <v/>
      </c>
      <c r="F303" s="25" t="str">
        <f t="shared" si="26"/>
        <v/>
      </c>
      <c r="G303" s="32" t="str">
        <f>MID($H$11,1153,4)</f>
        <v/>
      </c>
      <c r="H303" s="30" t="e">
        <f t="shared" si="27"/>
        <v>#N/A</v>
      </c>
      <c r="I303" s="30" t="e">
        <f t="shared" si="23"/>
        <v>#N/A</v>
      </c>
      <c r="L303"/>
    </row>
    <row r="304" spans="4:12" x14ac:dyDescent="0.25">
      <c r="D304" s="25" t="str">
        <f t="shared" si="24"/>
        <v/>
      </c>
      <c r="E304" s="25" t="str">
        <f t="shared" si="25"/>
        <v/>
      </c>
      <c r="F304" s="25" t="str">
        <f t="shared" si="26"/>
        <v/>
      </c>
      <c r="G304" s="32" t="str">
        <f>MID($H$11,1157,4)</f>
        <v/>
      </c>
      <c r="H304" s="30" t="e">
        <f t="shared" si="27"/>
        <v>#N/A</v>
      </c>
      <c r="I304" s="30" t="e">
        <f t="shared" si="23"/>
        <v>#N/A</v>
      </c>
      <c r="L304"/>
    </row>
    <row r="305" spans="4:12" x14ac:dyDescent="0.25">
      <c r="D305" s="25" t="str">
        <f t="shared" si="24"/>
        <v/>
      </c>
      <c r="E305" s="25" t="str">
        <f t="shared" si="25"/>
        <v/>
      </c>
      <c r="F305" s="25" t="str">
        <f t="shared" si="26"/>
        <v/>
      </c>
      <c r="G305" s="32" t="str">
        <f>MID($H$11,1161,4)</f>
        <v/>
      </c>
      <c r="H305" s="30" t="e">
        <f t="shared" si="27"/>
        <v>#N/A</v>
      </c>
      <c r="I305" s="30" t="e">
        <f t="shared" si="23"/>
        <v>#N/A</v>
      </c>
      <c r="L305"/>
    </row>
    <row r="306" spans="4:12" x14ac:dyDescent="0.25">
      <c r="D306" s="25" t="str">
        <f t="shared" si="24"/>
        <v/>
      </c>
      <c r="E306" s="25" t="str">
        <f t="shared" si="25"/>
        <v/>
      </c>
      <c r="F306" s="25" t="str">
        <f t="shared" si="26"/>
        <v/>
      </c>
      <c r="G306" s="32" t="str">
        <f>MID($H$11,1165,4)</f>
        <v/>
      </c>
      <c r="H306" s="30" t="e">
        <f t="shared" si="27"/>
        <v>#N/A</v>
      </c>
      <c r="I306" s="30" t="e">
        <f t="shared" si="23"/>
        <v>#N/A</v>
      </c>
      <c r="L306"/>
    </row>
    <row r="307" spans="4:12" x14ac:dyDescent="0.25">
      <c r="D307" s="25" t="str">
        <f t="shared" si="24"/>
        <v/>
      </c>
      <c r="E307" s="25" t="str">
        <f t="shared" si="25"/>
        <v/>
      </c>
      <c r="F307" s="25" t="str">
        <f t="shared" si="26"/>
        <v/>
      </c>
      <c r="G307" s="32" t="str">
        <f>MID($H$11,1169,4)</f>
        <v/>
      </c>
      <c r="H307" s="30" t="e">
        <f t="shared" si="27"/>
        <v>#N/A</v>
      </c>
      <c r="I307" s="30" t="e">
        <f t="shared" si="23"/>
        <v>#N/A</v>
      </c>
      <c r="L307"/>
    </row>
    <row r="308" spans="4:12" x14ac:dyDescent="0.25">
      <c r="D308" s="25" t="str">
        <f t="shared" si="24"/>
        <v/>
      </c>
      <c r="E308" s="25" t="str">
        <f t="shared" si="25"/>
        <v/>
      </c>
      <c r="F308" s="25" t="str">
        <f t="shared" si="26"/>
        <v/>
      </c>
      <c r="G308" s="32" t="str">
        <f>MID($H$11,1173,4)</f>
        <v/>
      </c>
      <c r="H308" s="30" t="e">
        <f t="shared" si="27"/>
        <v>#N/A</v>
      </c>
      <c r="I308" s="30" t="e">
        <f t="shared" si="23"/>
        <v>#N/A</v>
      </c>
      <c r="L308"/>
    </row>
    <row r="309" spans="4:12" x14ac:dyDescent="0.25">
      <c r="D309" s="25" t="str">
        <f t="shared" si="24"/>
        <v/>
      </c>
      <c r="E309" s="25" t="str">
        <f t="shared" si="25"/>
        <v/>
      </c>
      <c r="F309" s="25" t="str">
        <f t="shared" si="26"/>
        <v/>
      </c>
      <c r="G309" s="32" t="str">
        <f>MID($H$11,1177,4)</f>
        <v/>
      </c>
      <c r="H309" s="30" t="e">
        <f t="shared" si="27"/>
        <v>#N/A</v>
      </c>
      <c r="I309" s="30" t="e">
        <f t="shared" si="23"/>
        <v>#N/A</v>
      </c>
      <c r="L309"/>
    </row>
    <row r="310" spans="4:12" x14ac:dyDescent="0.25">
      <c r="D310" s="25" t="str">
        <f t="shared" si="24"/>
        <v/>
      </c>
      <c r="E310" s="25" t="str">
        <f t="shared" si="25"/>
        <v/>
      </c>
      <c r="F310" s="25" t="str">
        <f t="shared" si="26"/>
        <v/>
      </c>
      <c r="G310" s="32" t="str">
        <f>MID($H$11,1181,4)</f>
        <v/>
      </c>
      <c r="H310" s="30" t="e">
        <f t="shared" si="27"/>
        <v>#N/A</v>
      </c>
      <c r="I310" s="30" t="e">
        <f t="shared" si="23"/>
        <v>#N/A</v>
      </c>
      <c r="L310"/>
    </row>
    <row r="311" spans="4:12" x14ac:dyDescent="0.25">
      <c r="D311" s="25" t="str">
        <f t="shared" si="24"/>
        <v/>
      </c>
      <c r="E311" s="25" t="str">
        <f t="shared" si="25"/>
        <v/>
      </c>
      <c r="F311" s="25" t="str">
        <f t="shared" si="26"/>
        <v/>
      </c>
      <c r="G311" s="32" t="str">
        <f>MID($H$11,1185,4)</f>
        <v/>
      </c>
      <c r="H311" s="30" t="e">
        <f t="shared" si="27"/>
        <v>#N/A</v>
      </c>
      <c r="I311" s="30" t="e">
        <f t="shared" si="23"/>
        <v>#N/A</v>
      </c>
      <c r="L311"/>
    </row>
    <row r="312" spans="4:12" x14ac:dyDescent="0.25">
      <c r="D312" s="25" t="str">
        <f t="shared" si="24"/>
        <v/>
      </c>
      <c r="E312" s="25" t="str">
        <f t="shared" si="25"/>
        <v/>
      </c>
      <c r="F312" s="25" t="str">
        <f t="shared" si="26"/>
        <v/>
      </c>
      <c r="G312" s="32" t="str">
        <f>MID($H$11,1189,4)</f>
        <v/>
      </c>
      <c r="H312" s="30" t="e">
        <f t="shared" si="27"/>
        <v>#N/A</v>
      </c>
      <c r="I312" s="30" t="e">
        <f t="shared" si="23"/>
        <v>#N/A</v>
      </c>
      <c r="L312"/>
    </row>
    <row r="313" spans="4:12" x14ac:dyDescent="0.25">
      <c r="D313" s="25" t="str">
        <f t="shared" si="24"/>
        <v/>
      </c>
      <c r="E313" s="25" t="str">
        <f t="shared" si="25"/>
        <v/>
      </c>
      <c r="F313" s="25" t="str">
        <f t="shared" si="26"/>
        <v/>
      </c>
      <c r="G313" s="32" t="str">
        <f>MID($H$11,1193,4)</f>
        <v/>
      </c>
      <c r="H313" s="30" t="e">
        <f t="shared" si="27"/>
        <v>#N/A</v>
      </c>
      <c r="I313" s="30" t="e">
        <f t="shared" si="23"/>
        <v>#N/A</v>
      </c>
      <c r="L313"/>
    </row>
    <row r="314" spans="4:12" x14ac:dyDescent="0.25">
      <c r="D314" s="25" t="str">
        <f t="shared" si="24"/>
        <v/>
      </c>
      <c r="E314" s="25" t="str">
        <f t="shared" si="25"/>
        <v/>
      </c>
      <c r="F314" s="25" t="str">
        <f t="shared" si="26"/>
        <v/>
      </c>
      <c r="G314" s="32" t="str">
        <f>MID($H$11,1197,4)</f>
        <v/>
      </c>
      <c r="H314" s="30" t="e">
        <f t="shared" si="27"/>
        <v>#N/A</v>
      </c>
      <c r="I314" s="30" t="e">
        <f t="shared" si="23"/>
        <v>#N/A</v>
      </c>
      <c r="L314"/>
    </row>
    <row r="315" spans="4:12" x14ac:dyDescent="0.25">
      <c r="D315" s="25" t="str">
        <f t="shared" si="24"/>
        <v/>
      </c>
      <c r="E315" s="25" t="str">
        <f t="shared" si="25"/>
        <v/>
      </c>
      <c r="F315" s="25" t="str">
        <f t="shared" si="26"/>
        <v/>
      </c>
      <c r="G315" s="32" t="str">
        <f>MID($H$11,1201,4)</f>
        <v/>
      </c>
      <c r="H315" s="30" t="e">
        <f t="shared" si="27"/>
        <v>#N/A</v>
      </c>
      <c r="I315" s="30" t="e">
        <f t="shared" si="23"/>
        <v>#N/A</v>
      </c>
      <c r="L315"/>
    </row>
    <row r="316" spans="4:12" x14ac:dyDescent="0.25">
      <c r="D316" s="25" t="str">
        <f t="shared" si="24"/>
        <v/>
      </c>
      <c r="E316" s="25" t="str">
        <f t="shared" si="25"/>
        <v/>
      </c>
      <c r="F316" s="25" t="str">
        <f t="shared" si="26"/>
        <v/>
      </c>
      <c r="G316" s="32" t="str">
        <f>MID($H$11,1205,4)</f>
        <v/>
      </c>
      <c r="H316" s="30" t="e">
        <f t="shared" si="27"/>
        <v>#N/A</v>
      </c>
      <c r="I316" s="30" t="e">
        <f t="shared" si="23"/>
        <v>#N/A</v>
      </c>
      <c r="L316"/>
    </row>
    <row r="317" spans="4:12" x14ac:dyDescent="0.25">
      <c r="D317" s="25" t="str">
        <f t="shared" si="24"/>
        <v/>
      </c>
      <c r="E317" s="25" t="str">
        <f t="shared" si="25"/>
        <v/>
      </c>
      <c r="F317" s="25" t="str">
        <f t="shared" si="26"/>
        <v/>
      </c>
      <c r="G317" s="32" t="str">
        <f>MID($H$11,1209,4)</f>
        <v/>
      </c>
      <c r="H317" s="30" t="e">
        <f t="shared" si="27"/>
        <v>#N/A</v>
      </c>
      <c r="I317" s="30" t="e">
        <f t="shared" si="23"/>
        <v>#N/A</v>
      </c>
      <c r="L317"/>
    </row>
    <row r="318" spans="4:12" x14ac:dyDescent="0.25">
      <c r="D318" s="25" t="str">
        <f t="shared" si="24"/>
        <v/>
      </c>
      <c r="E318" s="25" t="str">
        <f t="shared" si="25"/>
        <v/>
      </c>
      <c r="F318" s="25" t="str">
        <f t="shared" si="26"/>
        <v/>
      </c>
      <c r="G318" s="32" t="str">
        <f>MID($H$11,1213,4)</f>
        <v/>
      </c>
      <c r="H318" s="30" t="e">
        <f t="shared" si="27"/>
        <v>#N/A</v>
      </c>
      <c r="I318" s="30" t="e">
        <f t="shared" si="23"/>
        <v>#N/A</v>
      </c>
      <c r="L318"/>
    </row>
    <row r="319" spans="4:12" x14ac:dyDescent="0.25">
      <c r="D319" s="25" t="str">
        <f t="shared" si="24"/>
        <v/>
      </c>
      <c r="E319" s="25" t="str">
        <f t="shared" si="25"/>
        <v/>
      </c>
      <c r="F319" s="25" t="str">
        <f t="shared" si="26"/>
        <v/>
      </c>
      <c r="G319" s="32" t="str">
        <f>MID($H$11,1217,4)</f>
        <v/>
      </c>
      <c r="H319" s="30" t="e">
        <f t="shared" si="27"/>
        <v>#N/A</v>
      </c>
      <c r="I319" s="30" t="e">
        <f t="shared" si="23"/>
        <v>#N/A</v>
      </c>
      <c r="L319"/>
    </row>
    <row r="320" spans="4:12" x14ac:dyDescent="0.25">
      <c r="D320" s="25" t="str">
        <f t="shared" si="24"/>
        <v/>
      </c>
      <c r="E320" s="25" t="str">
        <f t="shared" si="25"/>
        <v/>
      </c>
      <c r="F320" s="25" t="str">
        <f t="shared" si="26"/>
        <v/>
      </c>
      <c r="G320" s="32" t="str">
        <f>MID($H$11,1221,4)</f>
        <v/>
      </c>
      <c r="H320" s="30" t="e">
        <f t="shared" si="27"/>
        <v>#N/A</v>
      </c>
      <c r="I320" s="30" t="e">
        <f t="shared" si="23"/>
        <v>#N/A</v>
      </c>
      <c r="L320"/>
    </row>
    <row r="321" spans="4:12" x14ac:dyDescent="0.25">
      <c r="D321" s="25" t="str">
        <f t="shared" si="24"/>
        <v/>
      </c>
      <c r="E321" s="25" t="str">
        <f t="shared" si="25"/>
        <v/>
      </c>
      <c r="F321" s="25" t="str">
        <f t="shared" si="26"/>
        <v/>
      </c>
      <c r="G321" s="32" t="str">
        <f>MID($H$11,1225,4)</f>
        <v/>
      </c>
      <c r="H321" s="30" t="e">
        <f t="shared" si="27"/>
        <v>#N/A</v>
      </c>
      <c r="I321" s="30" t="e">
        <f t="shared" si="23"/>
        <v>#N/A</v>
      </c>
      <c r="L321"/>
    </row>
    <row r="322" spans="4:12" x14ac:dyDescent="0.25">
      <c r="D322" s="25" t="str">
        <f t="shared" si="24"/>
        <v/>
      </c>
      <c r="E322" s="25" t="str">
        <f t="shared" si="25"/>
        <v/>
      </c>
      <c r="F322" s="25" t="str">
        <f t="shared" si="26"/>
        <v/>
      </c>
      <c r="G322" s="32" t="str">
        <f>MID($H$11,1229,4)</f>
        <v/>
      </c>
      <c r="H322" s="30" t="e">
        <f t="shared" si="27"/>
        <v>#N/A</v>
      </c>
      <c r="I322" s="30" t="e">
        <f t="shared" si="23"/>
        <v>#N/A</v>
      </c>
      <c r="L322"/>
    </row>
    <row r="323" spans="4:12" x14ac:dyDescent="0.25">
      <c r="D323" s="25" t="str">
        <f t="shared" si="24"/>
        <v/>
      </c>
      <c r="E323" s="25" t="str">
        <f t="shared" si="25"/>
        <v/>
      </c>
      <c r="F323" s="25" t="str">
        <f t="shared" si="26"/>
        <v/>
      </c>
      <c r="G323" s="32" t="str">
        <f>MID($H$11,1233,4)</f>
        <v/>
      </c>
      <c r="H323" s="30" t="e">
        <f t="shared" si="27"/>
        <v>#N/A</v>
      </c>
      <c r="I323" s="30" t="e">
        <f t="shared" si="23"/>
        <v>#N/A</v>
      </c>
      <c r="L323"/>
    </row>
    <row r="324" spans="4:12" x14ac:dyDescent="0.25">
      <c r="D324" s="25" t="str">
        <f t="shared" si="24"/>
        <v/>
      </c>
      <c r="E324" s="25" t="str">
        <f t="shared" si="25"/>
        <v/>
      </c>
      <c r="F324" s="25" t="str">
        <f t="shared" si="26"/>
        <v/>
      </c>
      <c r="G324" s="32" t="str">
        <f>MID($H$11,1237,4)</f>
        <v/>
      </c>
      <c r="H324" s="30" t="e">
        <f t="shared" si="27"/>
        <v>#N/A</v>
      </c>
      <c r="I324" s="30" t="e">
        <f t="shared" si="23"/>
        <v>#N/A</v>
      </c>
      <c r="L324"/>
    </row>
    <row r="325" spans="4:12" x14ac:dyDescent="0.25">
      <c r="D325" s="25" t="str">
        <f t="shared" si="24"/>
        <v/>
      </c>
      <c r="E325" s="25" t="str">
        <f t="shared" si="25"/>
        <v/>
      </c>
      <c r="F325" s="25" t="str">
        <f t="shared" si="26"/>
        <v/>
      </c>
      <c r="G325" s="32" t="str">
        <f>MID($H$11,1241,4)</f>
        <v/>
      </c>
      <c r="H325" s="30" t="e">
        <f t="shared" si="27"/>
        <v>#N/A</v>
      </c>
      <c r="I325" s="30" t="e">
        <f t="shared" si="23"/>
        <v>#N/A</v>
      </c>
      <c r="L325"/>
    </row>
    <row r="326" spans="4:12" x14ac:dyDescent="0.25">
      <c r="D326" s="25" t="str">
        <f t="shared" si="24"/>
        <v/>
      </c>
      <c r="E326" s="25" t="str">
        <f t="shared" si="25"/>
        <v/>
      </c>
      <c r="F326" s="25" t="str">
        <f t="shared" si="26"/>
        <v/>
      </c>
      <c r="G326" s="32" t="str">
        <f>MID($H$11,1245,4)</f>
        <v/>
      </c>
      <c r="H326" s="30" t="e">
        <f t="shared" si="27"/>
        <v>#N/A</v>
      </c>
      <c r="I326" s="30" t="e">
        <f t="shared" si="23"/>
        <v>#N/A</v>
      </c>
      <c r="L326"/>
    </row>
    <row r="327" spans="4:12" x14ac:dyDescent="0.25">
      <c r="D327" s="25" t="str">
        <f t="shared" si="24"/>
        <v/>
      </c>
      <c r="E327" s="25" t="str">
        <f t="shared" si="25"/>
        <v/>
      </c>
      <c r="F327" s="25" t="str">
        <f t="shared" si="26"/>
        <v/>
      </c>
      <c r="G327" s="32" t="str">
        <f>MID($H$11,1249,4)</f>
        <v/>
      </c>
      <c r="H327" s="30" t="e">
        <f t="shared" si="27"/>
        <v>#N/A</v>
      </c>
      <c r="I327" s="30" t="e">
        <f t="shared" si="23"/>
        <v>#N/A</v>
      </c>
      <c r="L327"/>
    </row>
    <row r="328" spans="4:12" x14ac:dyDescent="0.25">
      <c r="D328" s="25" t="str">
        <f t="shared" si="24"/>
        <v/>
      </c>
      <c r="E328" s="25" t="str">
        <f t="shared" si="25"/>
        <v/>
      </c>
      <c r="F328" s="25" t="str">
        <f t="shared" si="26"/>
        <v/>
      </c>
      <c r="G328" s="32" t="str">
        <f>MID($H$11,1253,4)</f>
        <v/>
      </c>
      <c r="H328" s="30" t="e">
        <f t="shared" si="27"/>
        <v>#N/A</v>
      </c>
      <c r="I328" s="30" t="e">
        <f t="shared" si="23"/>
        <v>#N/A</v>
      </c>
      <c r="L328"/>
    </row>
    <row r="329" spans="4:12" x14ac:dyDescent="0.25">
      <c r="D329" s="25" t="str">
        <f t="shared" si="24"/>
        <v/>
      </c>
      <c r="E329" s="25" t="str">
        <f t="shared" si="25"/>
        <v/>
      </c>
      <c r="F329" s="25" t="str">
        <f t="shared" si="26"/>
        <v/>
      </c>
      <c r="G329" s="32" t="str">
        <f>MID($H$11,1257,4)</f>
        <v/>
      </c>
      <c r="H329" s="30" t="e">
        <f t="shared" si="27"/>
        <v>#N/A</v>
      </c>
      <c r="I329" s="30" t="e">
        <f t="shared" si="23"/>
        <v>#N/A</v>
      </c>
      <c r="L329"/>
    </row>
    <row r="330" spans="4:12" x14ac:dyDescent="0.25">
      <c r="D330" s="25" t="str">
        <f t="shared" si="24"/>
        <v/>
      </c>
      <c r="E330" s="25" t="str">
        <f t="shared" si="25"/>
        <v/>
      </c>
      <c r="F330" s="25" t="str">
        <f t="shared" si="26"/>
        <v/>
      </c>
      <c r="G330" s="32" t="str">
        <f>MID($H$11,1261,4)</f>
        <v/>
      </c>
      <c r="H330" s="30" t="e">
        <f t="shared" si="27"/>
        <v>#N/A</v>
      </c>
      <c r="I330" s="30" t="e">
        <f t="shared" si="23"/>
        <v>#N/A</v>
      </c>
      <c r="L330"/>
    </row>
    <row r="331" spans="4:12" x14ac:dyDescent="0.25">
      <c r="D331" s="25" t="str">
        <f t="shared" si="24"/>
        <v/>
      </c>
      <c r="E331" s="25" t="str">
        <f t="shared" si="25"/>
        <v/>
      </c>
      <c r="F331" s="25" t="str">
        <f t="shared" si="26"/>
        <v/>
      </c>
      <c r="G331" s="32" t="str">
        <f>MID($H$11,1265,4)</f>
        <v/>
      </c>
      <c r="H331" s="30" t="e">
        <f t="shared" si="27"/>
        <v>#N/A</v>
      </c>
      <c r="I331" s="30" t="e">
        <f t="shared" si="23"/>
        <v>#N/A</v>
      </c>
      <c r="L331"/>
    </row>
    <row r="332" spans="4:12" x14ac:dyDescent="0.25">
      <c r="D332" s="25" t="str">
        <f t="shared" si="24"/>
        <v/>
      </c>
      <c r="E332" s="25" t="str">
        <f t="shared" si="25"/>
        <v/>
      </c>
      <c r="F332" s="25" t="str">
        <f t="shared" si="26"/>
        <v/>
      </c>
      <c r="G332" s="32" t="str">
        <f>MID($H$11,1269,4)</f>
        <v/>
      </c>
      <c r="H332" s="30" t="e">
        <f t="shared" si="27"/>
        <v>#N/A</v>
      </c>
      <c r="I332" s="30" t="e">
        <f t="shared" si="23"/>
        <v>#N/A</v>
      </c>
      <c r="L332"/>
    </row>
    <row r="333" spans="4:12" x14ac:dyDescent="0.25">
      <c r="D333" s="25" t="str">
        <f t="shared" si="24"/>
        <v/>
      </c>
      <c r="E333" s="25" t="str">
        <f t="shared" si="25"/>
        <v/>
      </c>
      <c r="F333" s="25" t="str">
        <f t="shared" si="26"/>
        <v/>
      </c>
      <c r="G333" s="32" t="str">
        <f>MID($H$11,1273,4)</f>
        <v/>
      </c>
      <c r="H333" s="30" t="e">
        <f t="shared" si="27"/>
        <v>#N/A</v>
      </c>
      <c r="I333" s="30" t="e">
        <f t="shared" si="23"/>
        <v>#N/A</v>
      </c>
      <c r="L333"/>
    </row>
    <row r="334" spans="4:12" x14ac:dyDescent="0.25">
      <c r="D334" s="25" t="str">
        <f t="shared" si="24"/>
        <v/>
      </c>
      <c r="E334" s="25" t="str">
        <f t="shared" si="25"/>
        <v/>
      </c>
      <c r="F334" s="25" t="str">
        <f t="shared" si="26"/>
        <v/>
      </c>
      <c r="G334" s="32" t="str">
        <f>MID($H$11,1277,4)</f>
        <v/>
      </c>
      <c r="H334" s="30" t="e">
        <f t="shared" si="27"/>
        <v>#N/A</v>
      </c>
      <c r="I334" s="30" t="e">
        <f t="shared" si="23"/>
        <v>#N/A</v>
      </c>
      <c r="L334"/>
    </row>
    <row r="335" spans="4:12" x14ac:dyDescent="0.25">
      <c r="D335" s="25" t="str">
        <f t="shared" si="24"/>
        <v/>
      </c>
      <c r="E335" s="25" t="str">
        <f t="shared" si="25"/>
        <v/>
      </c>
      <c r="F335" s="25" t="str">
        <f t="shared" si="26"/>
        <v/>
      </c>
      <c r="G335" s="32" t="str">
        <f>MID($H$11,1281,4)</f>
        <v/>
      </c>
      <c r="H335" s="30" t="e">
        <f t="shared" si="27"/>
        <v>#N/A</v>
      </c>
      <c r="I335" s="30" t="e">
        <f t="shared" ref="I335:I398" si="28">VLOOKUP(E335,$A$15:$C$114,3,FALSE)</f>
        <v>#N/A</v>
      </c>
      <c r="L335"/>
    </row>
    <row r="336" spans="4:12" x14ac:dyDescent="0.25">
      <c r="D336" s="25" t="str">
        <f t="shared" ref="D336:D399" si="29">MID(G336,1,2)</f>
        <v/>
      </c>
      <c r="E336" s="25" t="str">
        <f t="shared" ref="E336:E399" si="30">MID(G336,3,2)</f>
        <v/>
      </c>
      <c r="F336" s="25" t="str">
        <f t="shared" ref="F336:F399" si="31">MID(G336,5,2)</f>
        <v/>
      </c>
      <c r="G336" s="32" t="str">
        <f>MID($H$11,1285,4)</f>
        <v/>
      </c>
      <c r="H336" s="30" t="e">
        <f t="shared" si="27"/>
        <v>#N/A</v>
      </c>
      <c r="I336" s="30" t="e">
        <f t="shared" si="28"/>
        <v>#N/A</v>
      </c>
      <c r="L336"/>
    </row>
    <row r="337" spans="4:12" x14ac:dyDescent="0.25">
      <c r="D337" s="25" t="str">
        <f t="shared" si="29"/>
        <v/>
      </c>
      <c r="E337" s="25" t="str">
        <f t="shared" si="30"/>
        <v/>
      </c>
      <c r="F337" s="25" t="str">
        <f t="shared" si="31"/>
        <v/>
      </c>
      <c r="G337" s="32" t="str">
        <f>MID($H$11,1289,4)</f>
        <v/>
      </c>
      <c r="H337" s="30" t="e">
        <f t="shared" si="27"/>
        <v>#N/A</v>
      </c>
      <c r="I337" s="30" t="e">
        <f t="shared" si="28"/>
        <v>#N/A</v>
      </c>
      <c r="L337"/>
    </row>
    <row r="338" spans="4:12" x14ac:dyDescent="0.25">
      <c r="D338" s="25" t="str">
        <f t="shared" si="29"/>
        <v/>
      </c>
      <c r="E338" s="25" t="str">
        <f t="shared" si="30"/>
        <v/>
      </c>
      <c r="F338" s="25" t="str">
        <f t="shared" si="31"/>
        <v/>
      </c>
      <c r="G338" s="32" t="str">
        <f>MID($H$11,1293,4)</f>
        <v/>
      </c>
      <c r="H338" s="30" t="e">
        <f t="shared" si="27"/>
        <v>#N/A</v>
      </c>
      <c r="I338" s="30" t="e">
        <f t="shared" si="28"/>
        <v>#N/A</v>
      </c>
      <c r="L338"/>
    </row>
    <row r="339" spans="4:12" x14ac:dyDescent="0.25">
      <c r="D339" s="25" t="str">
        <f t="shared" si="29"/>
        <v/>
      </c>
      <c r="E339" s="25" t="str">
        <f t="shared" si="30"/>
        <v/>
      </c>
      <c r="F339" s="25" t="str">
        <f t="shared" si="31"/>
        <v/>
      </c>
      <c r="G339" s="32" t="str">
        <f>MID($H$11,1297,4)</f>
        <v/>
      </c>
      <c r="H339" s="30" t="e">
        <f t="shared" si="27"/>
        <v>#N/A</v>
      </c>
      <c r="I339" s="30" t="e">
        <f t="shared" si="28"/>
        <v>#N/A</v>
      </c>
      <c r="L339"/>
    </row>
    <row r="340" spans="4:12" x14ac:dyDescent="0.25">
      <c r="D340" s="25" t="str">
        <f t="shared" si="29"/>
        <v/>
      </c>
      <c r="E340" s="25" t="str">
        <f t="shared" si="30"/>
        <v/>
      </c>
      <c r="F340" s="25" t="str">
        <f t="shared" si="31"/>
        <v/>
      </c>
      <c r="G340" s="32" t="str">
        <f>MID($H$11,1301,4)</f>
        <v/>
      </c>
      <c r="H340" s="30" t="e">
        <f t="shared" si="27"/>
        <v>#N/A</v>
      </c>
      <c r="I340" s="30" t="e">
        <f t="shared" si="28"/>
        <v>#N/A</v>
      </c>
      <c r="L340"/>
    </row>
    <row r="341" spans="4:12" x14ac:dyDescent="0.25">
      <c r="D341" s="25" t="str">
        <f t="shared" si="29"/>
        <v/>
      </c>
      <c r="E341" s="25" t="str">
        <f t="shared" si="30"/>
        <v/>
      </c>
      <c r="F341" s="25" t="str">
        <f t="shared" si="31"/>
        <v/>
      </c>
      <c r="G341" s="32" t="str">
        <f>MID($H$11,1305,4)</f>
        <v/>
      </c>
      <c r="H341" s="30" t="e">
        <f t="shared" si="27"/>
        <v>#N/A</v>
      </c>
      <c r="I341" s="30" t="e">
        <f t="shared" si="28"/>
        <v>#N/A</v>
      </c>
      <c r="L341"/>
    </row>
    <row r="342" spans="4:12" x14ac:dyDescent="0.25">
      <c r="D342" s="25" t="str">
        <f t="shared" si="29"/>
        <v/>
      </c>
      <c r="E342" s="25" t="str">
        <f t="shared" si="30"/>
        <v/>
      </c>
      <c r="F342" s="25" t="str">
        <f t="shared" si="31"/>
        <v/>
      </c>
      <c r="G342" s="32" t="str">
        <f>MID($H$11,1309,4)</f>
        <v/>
      </c>
      <c r="H342" s="30" t="e">
        <f t="shared" si="27"/>
        <v>#N/A</v>
      </c>
      <c r="I342" s="30" t="e">
        <f t="shared" si="28"/>
        <v>#N/A</v>
      </c>
      <c r="L342"/>
    </row>
    <row r="343" spans="4:12" x14ac:dyDescent="0.25">
      <c r="D343" s="25" t="str">
        <f t="shared" si="29"/>
        <v/>
      </c>
      <c r="E343" s="25" t="str">
        <f t="shared" si="30"/>
        <v/>
      </c>
      <c r="F343" s="25" t="str">
        <f t="shared" si="31"/>
        <v/>
      </c>
      <c r="G343" s="32" t="str">
        <f>MID($H$11,1313,4)</f>
        <v/>
      </c>
      <c r="H343" s="30" t="e">
        <f t="shared" si="27"/>
        <v>#N/A</v>
      </c>
      <c r="I343" s="30" t="e">
        <f t="shared" si="28"/>
        <v>#N/A</v>
      </c>
      <c r="L343"/>
    </row>
    <row r="344" spans="4:12" x14ac:dyDescent="0.25">
      <c r="D344" s="25" t="str">
        <f t="shared" si="29"/>
        <v/>
      </c>
      <c r="E344" s="25" t="str">
        <f t="shared" si="30"/>
        <v/>
      </c>
      <c r="F344" s="25" t="str">
        <f t="shared" si="31"/>
        <v/>
      </c>
      <c r="G344" s="32" t="str">
        <f>MID($H$11,1317,4)</f>
        <v/>
      </c>
      <c r="H344" s="30" t="e">
        <f t="shared" ref="H344:H407" si="32">VLOOKUP(D344,$A$15:$C$114,2,FALSE)</f>
        <v>#N/A</v>
      </c>
      <c r="I344" s="30" t="e">
        <f t="shared" si="28"/>
        <v>#N/A</v>
      </c>
      <c r="L344"/>
    </row>
    <row r="345" spans="4:12" x14ac:dyDescent="0.25">
      <c r="D345" s="25" t="str">
        <f t="shared" si="29"/>
        <v/>
      </c>
      <c r="E345" s="25" t="str">
        <f t="shared" si="30"/>
        <v/>
      </c>
      <c r="F345" s="25" t="str">
        <f t="shared" si="31"/>
        <v/>
      </c>
      <c r="G345" s="32" t="str">
        <f>MID($H$11,1321,4)</f>
        <v/>
      </c>
      <c r="H345" s="30" t="e">
        <f t="shared" si="32"/>
        <v>#N/A</v>
      </c>
      <c r="I345" s="30" t="e">
        <f t="shared" si="28"/>
        <v>#N/A</v>
      </c>
      <c r="L345"/>
    </row>
    <row r="346" spans="4:12" x14ac:dyDescent="0.25">
      <c r="D346" s="25" t="str">
        <f t="shared" si="29"/>
        <v/>
      </c>
      <c r="E346" s="25" t="str">
        <f t="shared" si="30"/>
        <v/>
      </c>
      <c r="F346" s="25" t="str">
        <f t="shared" si="31"/>
        <v/>
      </c>
      <c r="G346" s="32" t="str">
        <f>MID($H$11,1325,4)</f>
        <v/>
      </c>
      <c r="H346" s="30" t="e">
        <f t="shared" si="32"/>
        <v>#N/A</v>
      </c>
      <c r="I346" s="30" t="e">
        <f t="shared" si="28"/>
        <v>#N/A</v>
      </c>
      <c r="L346"/>
    </row>
    <row r="347" spans="4:12" x14ac:dyDescent="0.25">
      <c r="D347" s="25" t="str">
        <f t="shared" si="29"/>
        <v/>
      </c>
      <c r="E347" s="25" t="str">
        <f t="shared" si="30"/>
        <v/>
      </c>
      <c r="F347" s="25" t="str">
        <f t="shared" si="31"/>
        <v/>
      </c>
      <c r="G347" s="32" t="str">
        <f>MID($H$11,1329,4)</f>
        <v/>
      </c>
      <c r="H347" s="30" t="e">
        <f t="shared" si="32"/>
        <v>#N/A</v>
      </c>
      <c r="I347" s="30" t="e">
        <f t="shared" si="28"/>
        <v>#N/A</v>
      </c>
      <c r="L347"/>
    </row>
    <row r="348" spans="4:12" x14ac:dyDescent="0.25">
      <c r="D348" s="25" t="str">
        <f t="shared" si="29"/>
        <v/>
      </c>
      <c r="E348" s="25" t="str">
        <f t="shared" si="30"/>
        <v/>
      </c>
      <c r="F348" s="25" t="str">
        <f t="shared" si="31"/>
        <v/>
      </c>
      <c r="G348" s="32" t="str">
        <f>MID($H$11,1333,4)</f>
        <v/>
      </c>
      <c r="H348" s="30" t="e">
        <f t="shared" si="32"/>
        <v>#N/A</v>
      </c>
      <c r="I348" s="30" t="e">
        <f t="shared" si="28"/>
        <v>#N/A</v>
      </c>
      <c r="L348"/>
    </row>
    <row r="349" spans="4:12" x14ac:dyDescent="0.25">
      <c r="D349" s="25" t="str">
        <f t="shared" si="29"/>
        <v/>
      </c>
      <c r="E349" s="25" t="str">
        <f t="shared" si="30"/>
        <v/>
      </c>
      <c r="F349" s="25" t="str">
        <f t="shared" si="31"/>
        <v/>
      </c>
      <c r="G349" s="32" t="str">
        <f>MID($H$11,1337,4)</f>
        <v/>
      </c>
      <c r="H349" s="30" t="e">
        <f t="shared" si="32"/>
        <v>#N/A</v>
      </c>
      <c r="I349" s="30" t="e">
        <f t="shared" si="28"/>
        <v>#N/A</v>
      </c>
      <c r="L349"/>
    </row>
    <row r="350" spans="4:12" x14ac:dyDescent="0.25">
      <c r="D350" s="25" t="str">
        <f t="shared" si="29"/>
        <v/>
      </c>
      <c r="E350" s="25" t="str">
        <f t="shared" si="30"/>
        <v/>
      </c>
      <c r="F350" s="25" t="str">
        <f t="shared" si="31"/>
        <v/>
      </c>
      <c r="G350" s="32" t="str">
        <f>MID($H$11,1341,4)</f>
        <v/>
      </c>
      <c r="H350" s="30" t="e">
        <f t="shared" si="32"/>
        <v>#N/A</v>
      </c>
      <c r="I350" s="30" t="e">
        <f t="shared" si="28"/>
        <v>#N/A</v>
      </c>
      <c r="L350"/>
    </row>
    <row r="351" spans="4:12" x14ac:dyDescent="0.25">
      <c r="D351" s="25" t="str">
        <f t="shared" si="29"/>
        <v/>
      </c>
      <c r="E351" s="25" t="str">
        <f t="shared" si="30"/>
        <v/>
      </c>
      <c r="F351" s="25" t="str">
        <f t="shared" si="31"/>
        <v/>
      </c>
      <c r="G351" s="32" t="str">
        <f>MID($H$11,1345,4)</f>
        <v/>
      </c>
      <c r="H351" s="30" t="e">
        <f t="shared" si="32"/>
        <v>#N/A</v>
      </c>
      <c r="I351" s="30" t="e">
        <f t="shared" si="28"/>
        <v>#N/A</v>
      </c>
      <c r="L351"/>
    </row>
    <row r="352" spans="4:12" x14ac:dyDescent="0.25">
      <c r="D352" s="25" t="str">
        <f t="shared" si="29"/>
        <v/>
      </c>
      <c r="E352" s="25" t="str">
        <f t="shared" si="30"/>
        <v/>
      </c>
      <c r="F352" s="25" t="str">
        <f t="shared" si="31"/>
        <v/>
      </c>
      <c r="G352" s="32" t="str">
        <f>MID($H$11,1349,4)</f>
        <v/>
      </c>
      <c r="H352" s="30" t="e">
        <f t="shared" si="32"/>
        <v>#N/A</v>
      </c>
      <c r="I352" s="30" t="e">
        <f t="shared" si="28"/>
        <v>#N/A</v>
      </c>
      <c r="L352"/>
    </row>
    <row r="353" spans="4:12" x14ac:dyDescent="0.25">
      <c r="D353" s="25" t="str">
        <f t="shared" si="29"/>
        <v/>
      </c>
      <c r="E353" s="25" t="str">
        <f t="shared" si="30"/>
        <v/>
      </c>
      <c r="F353" s="25" t="str">
        <f t="shared" si="31"/>
        <v/>
      </c>
      <c r="G353" s="32" t="str">
        <f>MID($H$11,1353,4)</f>
        <v/>
      </c>
      <c r="H353" s="30" t="e">
        <f t="shared" si="32"/>
        <v>#N/A</v>
      </c>
      <c r="I353" s="30" t="e">
        <f t="shared" si="28"/>
        <v>#N/A</v>
      </c>
      <c r="L353"/>
    </row>
    <row r="354" spans="4:12" x14ac:dyDescent="0.25">
      <c r="D354" s="25" t="str">
        <f t="shared" si="29"/>
        <v/>
      </c>
      <c r="E354" s="25" t="str">
        <f t="shared" si="30"/>
        <v/>
      </c>
      <c r="F354" s="25" t="str">
        <f t="shared" si="31"/>
        <v/>
      </c>
      <c r="G354" s="32" t="str">
        <f>MID($H$11,1357,4)</f>
        <v/>
      </c>
      <c r="H354" s="30" t="e">
        <f t="shared" si="32"/>
        <v>#N/A</v>
      </c>
      <c r="I354" s="30" t="e">
        <f t="shared" si="28"/>
        <v>#N/A</v>
      </c>
      <c r="L354"/>
    </row>
    <row r="355" spans="4:12" x14ac:dyDescent="0.25">
      <c r="D355" s="25" t="str">
        <f t="shared" si="29"/>
        <v/>
      </c>
      <c r="E355" s="25" t="str">
        <f t="shared" si="30"/>
        <v/>
      </c>
      <c r="F355" s="25" t="str">
        <f t="shared" si="31"/>
        <v/>
      </c>
      <c r="G355" s="32" t="str">
        <f>MID($H$11,1361,4)</f>
        <v/>
      </c>
      <c r="H355" s="30" t="e">
        <f t="shared" si="32"/>
        <v>#N/A</v>
      </c>
      <c r="I355" s="30" t="e">
        <f t="shared" si="28"/>
        <v>#N/A</v>
      </c>
      <c r="L355"/>
    </row>
    <row r="356" spans="4:12" x14ac:dyDescent="0.25">
      <c r="D356" s="25" t="str">
        <f t="shared" si="29"/>
        <v/>
      </c>
      <c r="E356" s="25" t="str">
        <f t="shared" si="30"/>
        <v/>
      </c>
      <c r="F356" s="25" t="str">
        <f t="shared" si="31"/>
        <v/>
      </c>
      <c r="G356" s="32" t="str">
        <f>MID($H$11,1365,4)</f>
        <v/>
      </c>
      <c r="H356" s="30" t="e">
        <f t="shared" si="32"/>
        <v>#N/A</v>
      </c>
      <c r="I356" s="30" t="e">
        <f t="shared" si="28"/>
        <v>#N/A</v>
      </c>
      <c r="L356"/>
    </row>
    <row r="357" spans="4:12" x14ac:dyDescent="0.25">
      <c r="D357" s="25" t="str">
        <f t="shared" si="29"/>
        <v/>
      </c>
      <c r="E357" s="25" t="str">
        <f t="shared" si="30"/>
        <v/>
      </c>
      <c r="F357" s="25" t="str">
        <f t="shared" si="31"/>
        <v/>
      </c>
      <c r="G357" s="32" t="str">
        <f>MID($H$11,1369,4)</f>
        <v/>
      </c>
      <c r="H357" s="30" t="e">
        <f t="shared" si="32"/>
        <v>#N/A</v>
      </c>
      <c r="I357" s="30" t="e">
        <f t="shared" si="28"/>
        <v>#N/A</v>
      </c>
      <c r="L357"/>
    </row>
    <row r="358" spans="4:12" x14ac:dyDescent="0.25">
      <c r="D358" s="25" t="str">
        <f t="shared" si="29"/>
        <v/>
      </c>
      <c r="E358" s="25" t="str">
        <f t="shared" si="30"/>
        <v/>
      </c>
      <c r="F358" s="25" t="str">
        <f t="shared" si="31"/>
        <v/>
      </c>
      <c r="G358" s="32" t="str">
        <f>MID($H$11,1373,4)</f>
        <v/>
      </c>
      <c r="H358" s="30" t="e">
        <f t="shared" si="32"/>
        <v>#N/A</v>
      </c>
      <c r="I358" s="30" t="e">
        <f t="shared" si="28"/>
        <v>#N/A</v>
      </c>
      <c r="L358"/>
    </row>
    <row r="359" spans="4:12" x14ac:dyDescent="0.25">
      <c r="D359" s="25" t="str">
        <f t="shared" si="29"/>
        <v/>
      </c>
      <c r="E359" s="25" t="str">
        <f t="shared" si="30"/>
        <v/>
      </c>
      <c r="F359" s="25" t="str">
        <f t="shared" si="31"/>
        <v/>
      </c>
      <c r="G359" s="32" t="str">
        <f>MID($H$11,1377,4)</f>
        <v/>
      </c>
      <c r="H359" s="30" t="e">
        <f t="shared" si="32"/>
        <v>#N/A</v>
      </c>
      <c r="I359" s="30" t="e">
        <f t="shared" si="28"/>
        <v>#N/A</v>
      </c>
      <c r="L359"/>
    </row>
    <row r="360" spans="4:12" x14ac:dyDescent="0.25">
      <c r="D360" s="25" t="str">
        <f t="shared" si="29"/>
        <v/>
      </c>
      <c r="E360" s="25" t="str">
        <f t="shared" si="30"/>
        <v/>
      </c>
      <c r="F360" s="25" t="str">
        <f t="shared" si="31"/>
        <v/>
      </c>
      <c r="G360" s="32" t="str">
        <f>MID($H$11,1381,4)</f>
        <v/>
      </c>
      <c r="H360" s="30" t="e">
        <f t="shared" si="32"/>
        <v>#N/A</v>
      </c>
      <c r="I360" s="30" t="e">
        <f t="shared" si="28"/>
        <v>#N/A</v>
      </c>
      <c r="L360"/>
    </row>
    <row r="361" spans="4:12" x14ac:dyDescent="0.25">
      <c r="D361" s="25" t="str">
        <f t="shared" si="29"/>
        <v/>
      </c>
      <c r="E361" s="25" t="str">
        <f t="shared" si="30"/>
        <v/>
      </c>
      <c r="F361" s="25" t="str">
        <f t="shared" si="31"/>
        <v/>
      </c>
      <c r="G361" s="32" t="str">
        <f>MID($H$11,1385,4)</f>
        <v/>
      </c>
      <c r="H361" s="30" t="e">
        <f t="shared" si="32"/>
        <v>#N/A</v>
      </c>
      <c r="I361" s="30" t="e">
        <f t="shared" si="28"/>
        <v>#N/A</v>
      </c>
      <c r="L361"/>
    </row>
    <row r="362" spans="4:12" x14ac:dyDescent="0.25">
      <c r="D362" s="25" t="str">
        <f t="shared" si="29"/>
        <v/>
      </c>
      <c r="E362" s="25" t="str">
        <f t="shared" si="30"/>
        <v/>
      </c>
      <c r="F362" s="25" t="str">
        <f t="shared" si="31"/>
        <v/>
      </c>
      <c r="G362" s="32" t="str">
        <f>MID($H$11,1389,4)</f>
        <v/>
      </c>
      <c r="H362" s="30" t="e">
        <f t="shared" si="32"/>
        <v>#N/A</v>
      </c>
      <c r="I362" s="30" t="e">
        <f t="shared" si="28"/>
        <v>#N/A</v>
      </c>
      <c r="L362"/>
    </row>
    <row r="363" spans="4:12" x14ac:dyDescent="0.25">
      <c r="D363" s="25" t="str">
        <f t="shared" si="29"/>
        <v/>
      </c>
      <c r="E363" s="25" t="str">
        <f t="shared" si="30"/>
        <v/>
      </c>
      <c r="F363" s="25" t="str">
        <f t="shared" si="31"/>
        <v/>
      </c>
      <c r="G363" s="32" t="str">
        <f>MID($H$11,1393,4)</f>
        <v/>
      </c>
      <c r="H363" s="30" t="e">
        <f t="shared" si="32"/>
        <v>#N/A</v>
      </c>
      <c r="I363" s="30" t="e">
        <f t="shared" si="28"/>
        <v>#N/A</v>
      </c>
      <c r="L363"/>
    </row>
    <row r="364" spans="4:12" x14ac:dyDescent="0.25">
      <c r="D364" s="25" t="str">
        <f t="shared" si="29"/>
        <v/>
      </c>
      <c r="E364" s="25" t="str">
        <f t="shared" si="30"/>
        <v/>
      </c>
      <c r="F364" s="25" t="str">
        <f t="shared" si="31"/>
        <v/>
      </c>
      <c r="G364" s="32" t="str">
        <f>MID($H$11,1397,4)</f>
        <v/>
      </c>
      <c r="H364" s="30" t="e">
        <f t="shared" si="32"/>
        <v>#N/A</v>
      </c>
      <c r="I364" s="30" t="e">
        <f t="shared" si="28"/>
        <v>#N/A</v>
      </c>
      <c r="L364"/>
    </row>
    <row r="365" spans="4:12" x14ac:dyDescent="0.25">
      <c r="D365" s="25" t="str">
        <f t="shared" si="29"/>
        <v/>
      </c>
      <c r="E365" s="25" t="str">
        <f t="shared" si="30"/>
        <v/>
      </c>
      <c r="F365" s="25" t="str">
        <f t="shared" si="31"/>
        <v/>
      </c>
      <c r="G365" s="32" t="str">
        <f>MID($H$11,1401,4)</f>
        <v/>
      </c>
      <c r="H365" s="30" t="e">
        <f t="shared" si="32"/>
        <v>#N/A</v>
      </c>
      <c r="I365" s="30" t="e">
        <f t="shared" si="28"/>
        <v>#N/A</v>
      </c>
      <c r="L365"/>
    </row>
    <row r="366" spans="4:12" x14ac:dyDescent="0.25">
      <c r="D366" s="25" t="str">
        <f t="shared" si="29"/>
        <v/>
      </c>
      <c r="E366" s="25" t="str">
        <f t="shared" si="30"/>
        <v/>
      </c>
      <c r="F366" s="25" t="str">
        <f t="shared" si="31"/>
        <v/>
      </c>
      <c r="G366" s="32" t="str">
        <f>MID($H$11,1405,4)</f>
        <v/>
      </c>
      <c r="H366" s="30" t="e">
        <f t="shared" si="32"/>
        <v>#N/A</v>
      </c>
      <c r="I366" s="30" t="e">
        <f t="shared" si="28"/>
        <v>#N/A</v>
      </c>
      <c r="L366"/>
    </row>
    <row r="367" spans="4:12" x14ac:dyDescent="0.25">
      <c r="D367" s="25" t="str">
        <f t="shared" si="29"/>
        <v/>
      </c>
      <c r="E367" s="25" t="str">
        <f t="shared" si="30"/>
        <v/>
      </c>
      <c r="F367" s="25" t="str">
        <f t="shared" si="31"/>
        <v/>
      </c>
      <c r="G367" s="32" t="str">
        <f>MID($H$11,1409,4)</f>
        <v/>
      </c>
      <c r="H367" s="30" t="e">
        <f t="shared" si="32"/>
        <v>#N/A</v>
      </c>
      <c r="I367" s="30" t="e">
        <f t="shared" si="28"/>
        <v>#N/A</v>
      </c>
      <c r="L367"/>
    </row>
    <row r="368" spans="4:12" x14ac:dyDescent="0.25">
      <c r="D368" s="25" t="str">
        <f t="shared" si="29"/>
        <v/>
      </c>
      <c r="E368" s="25" t="str">
        <f t="shared" si="30"/>
        <v/>
      </c>
      <c r="F368" s="25" t="str">
        <f t="shared" si="31"/>
        <v/>
      </c>
      <c r="G368" s="32" t="str">
        <f>MID($H$11,1413,4)</f>
        <v/>
      </c>
      <c r="H368" s="30" t="e">
        <f t="shared" si="32"/>
        <v>#N/A</v>
      </c>
      <c r="I368" s="30" t="e">
        <f t="shared" si="28"/>
        <v>#N/A</v>
      </c>
      <c r="L368"/>
    </row>
    <row r="369" spans="4:12" x14ac:dyDescent="0.25">
      <c r="D369" s="25" t="str">
        <f t="shared" si="29"/>
        <v/>
      </c>
      <c r="E369" s="25" t="str">
        <f t="shared" si="30"/>
        <v/>
      </c>
      <c r="F369" s="25" t="str">
        <f t="shared" si="31"/>
        <v/>
      </c>
      <c r="G369" s="32" t="str">
        <f>MID($H$11,1417,4)</f>
        <v/>
      </c>
      <c r="H369" s="30" t="e">
        <f t="shared" si="32"/>
        <v>#N/A</v>
      </c>
      <c r="I369" s="30" t="e">
        <f t="shared" si="28"/>
        <v>#N/A</v>
      </c>
      <c r="L369"/>
    </row>
    <row r="370" spans="4:12" x14ac:dyDescent="0.25">
      <c r="D370" s="25" t="str">
        <f t="shared" si="29"/>
        <v/>
      </c>
      <c r="E370" s="25" t="str">
        <f t="shared" si="30"/>
        <v/>
      </c>
      <c r="F370" s="25" t="str">
        <f t="shared" si="31"/>
        <v/>
      </c>
      <c r="G370" s="32" t="str">
        <f>MID($H$11,1421,4)</f>
        <v/>
      </c>
      <c r="H370" s="30" t="e">
        <f t="shared" si="32"/>
        <v>#N/A</v>
      </c>
      <c r="I370" s="30" t="e">
        <f t="shared" si="28"/>
        <v>#N/A</v>
      </c>
      <c r="L370"/>
    </row>
    <row r="371" spans="4:12" x14ac:dyDescent="0.25">
      <c r="D371" s="25" t="str">
        <f t="shared" si="29"/>
        <v/>
      </c>
      <c r="E371" s="25" t="str">
        <f t="shared" si="30"/>
        <v/>
      </c>
      <c r="F371" s="25" t="str">
        <f t="shared" si="31"/>
        <v/>
      </c>
      <c r="G371" s="32" t="str">
        <f>MID($H$11,1425,4)</f>
        <v/>
      </c>
      <c r="H371" s="30" t="e">
        <f t="shared" si="32"/>
        <v>#N/A</v>
      </c>
      <c r="I371" s="30" t="e">
        <f t="shared" si="28"/>
        <v>#N/A</v>
      </c>
      <c r="L371"/>
    </row>
    <row r="372" spans="4:12" x14ac:dyDescent="0.25">
      <c r="D372" s="25" t="str">
        <f t="shared" si="29"/>
        <v/>
      </c>
      <c r="E372" s="25" t="str">
        <f t="shared" si="30"/>
        <v/>
      </c>
      <c r="F372" s="25" t="str">
        <f t="shared" si="31"/>
        <v/>
      </c>
      <c r="G372" s="32" t="str">
        <f>MID($H$11,1429,4)</f>
        <v/>
      </c>
      <c r="H372" s="30" t="e">
        <f t="shared" si="32"/>
        <v>#N/A</v>
      </c>
      <c r="I372" s="30" t="e">
        <f t="shared" si="28"/>
        <v>#N/A</v>
      </c>
      <c r="L372"/>
    </row>
    <row r="373" spans="4:12" x14ac:dyDescent="0.25">
      <c r="D373" s="25" t="str">
        <f t="shared" si="29"/>
        <v/>
      </c>
      <c r="E373" s="25" t="str">
        <f t="shared" si="30"/>
        <v/>
      </c>
      <c r="F373" s="25" t="str">
        <f t="shared" si="31"/>
        <v/>
      </c>
      <c r="G373" s="32" t="str">
        <f>MID($H$11,1433,4)</f>
        <v/>
      </c>
      <c r="H373" s="30" t="e">
        <f t="shared" si="32"/>
        <v>#N/A</v>
      </c>
      <c r="I373" s="30" t="e">
        <f t="shared" si="28"/>
        <v>#N/A</v>
      </c>
      <c r="L373"/>
    </row>
    <row r="374" spans="4:12" x14ac:dyDescent="0.25">
      <c r="D374" s="25" t="str">
        <f t="shared" si="29"/>
        <v/>
      </c>
      <c r="E374" s="25" t="str">
        <f t="shared" si="30"/>
        <v/>
      </c>
      <c r="F374" s="25" t="str">
        <f t="shared" si="31"/>
        <v/>
      </c>
      <c r="G374" s="32" t="str">
        <f>MID($H$11,1437,4)</f>
        <v/>
      </c>
      <c r="H374" s="30" t="e">
        <f t="shared" si="32"/>
        <v>#N/A</v>
      </c>
      <c r="I374" s="30" t="e">
        <f t="shared" si="28"/>
        <v>#N/A</v>
      </c>
      <c r="L374"/>
    </row>
    <row r="375" spans="4:12" x14ac:dyDescent="0.25">
      <c r="D375" s="25" t="str">
        <f t="shared" si="29"/>
        <v/>
      </c>
      <c r="E375" s="25" t="str">
        <f t="shared" si="30"/>
        <v/>
      </c>
      <c r="F375" s="25" t="str">
        <f t="shared" si="31"/>
        <v/>
      </c>
      <c r="G375" s="32" t="str">
        <f>MID($H$11,1441,4)</f>
        <v/>
      </c>
      <c r="H375" s="30" t="e">
        <f t="shared" si="32"/>
        <v>#N/A</v>
      </c>
      <c r="I375" s="30" t="e">
        <f t="shared" si="28"/>
        <v>#N/A</v>
      </c>
      <c r="L375"/>
    </row>
    <row r="376" spans="4:12" x14ac:dyDescent="0.25">
      <c r="D376" s="25" t="str">
        <f t="shared" si="29"/>
        <v/>
      </c>
      <c r="E376" s="25" t="str">
        <f t="shared" si="30"/>
        <v/>
      </c>
      <c r="F376" s="25" t="str">
        <f t="shared" si="31"/>
        <v/>
      </c>
      <c r="G376" s="32" t="str">
        <f>MID($H$11,1445,4)</f>
        <v/>
      </c>
      <c r="H376" s="30" t="e">
        <f t="shared" si="32"/>
        <v>#N/A</v>
      </c>
      <c r="I376" s="30" t="e">
        <f t="shared" si="28"/>
        <v>#N/A</v>
      </c>
      <c r="L376"/>
    </row>
    <row r="377" spans="4:12" x14ac:dyDescent="0.25">
      <c r="D377" s="25" t="str">
        <f t="shared" si="29"/>
        <v/>
      </c>
      <c r="E377" s="25" t="str">
        <f t="shared" si="30"/>
        <v/>
      </c>
      <c r="F377" s="25" t="str">
        <f t="shared" si="31"/>
        <v/>
      </c>
      <c r="G377" s="32" t="str">
        <f>MID($H$11,1449,4)</f>
        <v/>
      </c>
      <c r="H377" s="30" t="e">
        <f t="shared" si="32"/>
        <v>#N/A</v>
      </c>
      <c r="I377" s="30" t="e">
        <f t="shared" si="28"/>
        <v>#N/A</v>
      </c>
      <c r="L377"/>
    </row>
    <row r="378" spans="4:12" x14ac:dyDescent="0.25">
      <c r="D378" s="25" t="str">
        <f t="shared" si="29"/>
        <v/>
      </c>
      <c r="E378" s="25" t="str">
        <f t="shared" si="30"/>
        <v/>
      </c>
      <c r="F378" s="25" t="str">
        <f t="shared" si="31"/>
        <v/>
      </c>
      <c r="G378" s="32" t="str">
        <f>MID($H$11,1453,4)</f>
        <v/>
      </c>
      <c r="H378" s="30" t="e">
        <f t="shared" si="32"/>
        <v>#N/A</v>
      </c>
      <c r="I378" s="30" t="e">
        <f t="shared" si="28"/>
        <v>#N/A</v>
      </c>
      <c r="L378"/>
    </row>
    <row r="379" spans="4:12" x14ac:dyDescent="0.25">
      <c r="D379" s="25" t="str">
        <f t="shared" si="29"/>
        <v/>
      </c>
      <c r="E379" s="25" t="str">
        <f t="shared" si="30"/>
        <v/>
      </c>
      <c r="F379" s="25" t="str">
        <f t="shared" si="31"/>
        <v/>
      </c>
      <c r="G379" s="32" t="str">
        <f>MID($H$11,1457,4)</f>
        <v/>
      </c>
      <c r="H379" s="30" t="e">
        <f t="shared" si="32"/>
        <v>#N/A</v>
      </c>
      <c r="I379" s="30" t="e">
        <f t="shared" si="28"/>
        <v>#N/A</v>
      </c>
      <c r="L379"/>
    </row>
    <row r="380" spans="4:12" x14ac:dyDescent="0.25">
      <c r="D380" s="25" t="str">
        <f t="shared" si="29"/>
        <v/>
      </c>
      <c r="E380" s="25" t="str">
        <f t="shared" si="30"/>
        <v/>
      </c>
      <c r="F380" s="25" t="str">
        <f t="shared" si="31"/>
        <v/>
      </c>
      <c r="G380" s="32" t="str">
        <f>MID($H$11,1461,4)</f>
        <v/>
      </c>
      <c r="H380" s="30" t="e">
        <f t="shared" si="32"/>
        <v>#N/A</v>
      </c>
      <c r="I380" s="30" t="e">
        <f t="shared" si="28"/>
        <v>#N/A</v>
      </c>
      <c r="L380"/>
    </row>
    <row r="381" spans="4:12" x14ac:dyDescent="0.25">
      <c r="D381" s="25" t="str">
        <f t="shared" si="29"/>
        <v/>
      </c>
      <c r="E381" s="25" t="str">
        <f t="shared" si="30"/>
        <v/>
      </c>
      <c r="F381" s="25" t="str">
        <f t="shared" si="31"/>
        <v/>
      </c>
      <c r="G381" s="32" t="str">
        <f>MID($H$11,1465,4)</f>
        <v/>
      </c>
      <c r="H381" s="30" t="e">
        <f t="shared" si="32"/>
        <v>#N/A</v>
      </c>
      <c r="I381" s="30" t="e">
        <f t="shared" si="28"/>
        <v>#N/A</v>
      </c>
      <c r="L381"/>
    </row>
    <row r="382" spans="4:12" x14ac:dyDescent="0.25">
      <c r="D382" s="25" t="str">
        <f t="shared" si="29"/>
        <v/>
      </c>
      <c r="E382" s="25" t="str">
        <f t="shared" si="30"/>
        <v/>
      </c>
      <c r="F382" s="25" t="str">
        <f t="shared" si="31"/>
        <v/>
      </c>
      <c r="G382" s="32" t="str">
        <f>MID($H$11,1469,4)</f>
        <v/>
      </c>
      <c r="H382" s="30" t="e">
        <f t="shared" si="32"/>
        <v>#N/A</v>
      </c>
      <c r="I382" s="30" t="e">
        <f t="shared" si="28"/>
        <v>#N/A</v>
      </c>
      <c r="L382"/>
    </row>
    <row r="383" spans="4:12" x14ac:dyDescent="0.25">
      <c r="D383" s="25" t="str">
        <f t="shared" si="29"/>
        <v/>
      </c>
      <c r="E383" s="25" t="str">
        <f t="shared" si="30"/>
        <v/>
      </c>
      <c r="F383" s="25" t="str">
        <f t="shared" si="31"/>
        <v/>
      </c>
      <c r="G383" s="32" t="str">
        <f>MID($H$11,1473,4)</f>
        <v/>
      </c>
      <c r="H383" s="30" t="e">
        <f t="shared" si="32"/>
        <v>#N/A</v>
      </c>
      <c r="I383" s="30" t="e">
        <f t="shared" si="28"/>
        <v>#N/A</v>
      </c>
      <c r="L383"/>
    </row>
    <row r="384" spans="4:12" x14ac:dyDescent="0.25">
      <c r="D384" s="25" t="str">
        <f t="shared" si="29"/>
        <v/>
      </c>
      <c r="E384" s="25" t="str">
        <f t="shared" si="30"/>
        <v/>
      </c>
      <c r="F384" s="25" t="str">
        <f t="shared" si="31"/>
        <v/>
      </c>
      <c r="G384" s="32" t="str">
        <f>MID($H$11,1477,4)</f>
        <v/>
      </c>
      <c r="H384" s="30" t="e">
        <f t="shared" si="32"/>
        <v>#N/A</v>
      </c>
      <c r="I384" s="30" t="e">
        <f t="shared" si="28"/>
        <v>#N/A</v>
      </c>
      <c r="L384"/>
    </row>
    <row r="385" spans="4:12" x14ac:dyDescent="0.25">
      <c r="D385" s="25" t="str">
        <f t="shared" si="29"/>
        <v/>
      </c>
      <c r="E385" s="25" t="str">
        <f t="shared" si="30"/>
        <v/>
      </c>
      <c r="F385" s="25" t="str">
        <f t="shared" si="31"/>
        <v/>
      </c>
      <c r="G385" s="32" t="str">
        <f>MID($H$11,1481,4)</f>
        <v/>
      </c>
      <c r="H385" s="30" t="e">
        <f t="shared" si="32"/>
        <v>#N/A</v>
      </c>
      <c r="I385" s="30" t="e">
        <f t="shared" si="28"/>
        <v>#N/A</v>
      </c>
      <c r="L385"/>
    </row>
    <row r="386" spans="4:12" x14ac:dyDescent="0.25">
      <c r="D386" s="25" t="str">
        <f t="shared" si="29"/>
        <v/>
      </c>
      <c r="E386" s="25" t="str">
        <f t="shared" si="30"/>
        <v/>
      </c>
      <c r="F386" s="25" t="str">
        <f t="shared" si="31"/>
        <v/>
      </c>
      <c r="G386" s="32" t="str">
        <f>MID($H$11,1485,4)</f>
        <v/>
      </c>
      <c r="H386" s="30" t="e">
        <f t="shared" si="32"/>
        <v>#N/A</v>
      </c>
      <c r="I386" s="30" t="e">
        <f t="shared" si="28"/>
        <v>#N/A</v>
      </c>
      <c r="L386"/>
    </row>
    <row r="387" spans="4:12" x14ac:dyDescent="0.25">
      <c r="D387" s="25" t="str">
        <f t="shared" si="29"/>
        <v/>
      </c>
      <c r="E387" s="25" t="str">
        <f t="shared" si="30"/>
        <v/>
      </c>
      <c r="F387" s="25" t="str">
        <f t="shared" si="31"/>
        <v/>
      </c>
      <c r="G387" s="32" t="str">
        <f>MID($H$11,1489,4)</f>
        <v/>
      </c>
      <c r="H387" s="30" t="e">
        <f t="shared" si="32"/>
        <v>#N/A</v>
      </c>
      <c r="I387" s="30" t="e">
        <f t="shared" si="28"/>
        <v>#N/A</v>
      </c>
      <c r="L387"/>
    </row>
    <row r="388" spans="4:12" x14ac:dyDescent="0.25">
      <c r="D388" s="25" t="str">
        <f t="shared" si="29"/>
        <v/>
      </c>
      <c r="E388" s="25" t="str">
        <f t="shared" si="30"/>
        <v/>
      </c>
      <c r="F388" s="25" t="str">
        <f t="shared" si="31"/>
        <v/>
      </c>
      <c r="G388" s="32" t="str">
        <f>MID($H$11,1493,4)</f>
        <v/>
      </c>
      <c r="H388" s="30" t="e">
        <f t="shared" si="32"/>
        <v>#N/A</v>
      </c>
      <c r="I388" s="30" t="e">
        <f t="shared" si="28"/>
        <v>#N/A</v>
      </c>
      <c r="L388"/>
    </row>
    <row r="389" spans="4:12" x14ac:dyDescent="0.25">
      <c r="D389" s="25" t="str">
        <f t="shared" si="29"/>
        <v/>
      </c>
      <c r="E389" s="25" t="str">
        <f t="shared" si="30"/>
        <v/>
      </c>
      <c r="F389" s="25" t="str">
        <f t="shared" si="31"/>
        <v/>
      </c>
      <c r="G389" s="32" t="str">
        <f>MID($H$11,1497,4)</f>
        <v/>
      </c>
      <c r="H389" s="30" t="e">
        <f t="shared" si="32"/>
        <v>#N/A</v>
      </c>
      <c r="I389" s="30" t="e">
        <f t="shared" si="28"/>
        <v>#N/A</v>
      </c>
      <c r="L389"/>
    </row>
    <row r="390" spans="4:12" x14ac:dyDescent="0.25">
      <c r="D390" s="25" t="str">
        <f t="shared" si="29"/>
        <v/>
      </c>
      <c r="E390" s="25" t="str">
        <f t="shared" si="30"/>
        <v/>
      </c>
      <c r="F390" s="25" t="str">
        <f t="shared" si="31"/>
        <v/>
      </c>
      <c r="G390" s="32" t="str">
        <f>MID($H$11,1501,4)</f>
        <v/>
      </c>
      <c r="H390" s="30" t="e">
        <f t="shared" si="32"/>
        <v>#N/A</v>
      </c>
      <c r="I390" s="30" t="e">
        <f t="shared" si="28"/>
        <v>#N/A</v>
      </c>
      <c r="L390"/>
    </row>
    <row r="391" spans="4:12" x14ac:dyDescent="0.25">
      <c r="D391" s="25" t="str">
        <f t="shared" si="29"/>
        <v/>
      </c>
      <c r="E391" s="25" t="str">
        <f t="shared" si="30"/>
        <v/>
      </c>
      <c r="F391" s="25" t="str">
        <f t="shared" si="31"/>
        <v/>
      </c>
      <c r="G391" s="32" t="str">
        <f>MID($H$11,1505,4)</f>
        <v/>
      </c>
      <c r="H391" s="30" t="e">
        <f t="shared" si="32"/>
        <v>#N/A</v>
      </c>
      <c r="I391" s="30" t="e">
        <f t="shared" si="28"/>
        <v>#N/A</v>
      </c>
      <c r="L391"/>
    </row>
    <row r="392" spans="4:12" x14ac:dyDescent="0.25">
      <c r="D392" s="25" t="str">
        <f t="shared" si="29"/>
        <v/>
      </c>
      <c r="E392" s="25" t="str">
        <f t="shared" si="30"/>
        <v/>
      </c>
      <c r="F392" s="25" t="str">
        <f t="shared" si="31"/>
        <v/>
      </c>
      <c r="G392" s="32" t="str">
        <f>MID($H$11,1509,4)</f>
        <v/>
      </c>
      <c r="H392" s="30" t="e">
        <f t="shared" si="32"/>
        <v>#N/A</v>
      </c>
      <c r="I392" s="30" t="e">
        <f t="shared" si="28"/>
        <v>#N/A</v>
      </c>
      <c r="L392"/>
    </row>
    <row r="393" spans="4:12" x14ac:dyDescent="0.25">
      <c r="D393" s="25" t="str">
        <f t="shared" si="29"/>
        <v/>
      </c>
      <c r="E393" s="25" t="str">
        <f t="shared" si="30"/>
        <v/>
      </c>
      <c r="F393" s="25" t="str">
        <f t="shared" si="31"/>
        <v/>
      </c>
      <c r="G393" s="32" t="str">
        <f>MID($H$11,1513,4)</f>
        <v/>
      </c>
      <c r="H393" s="30" t="e">
        <f t="shared" si="32"/>
        <v>#N/A</v>
      </c>
      <c r="I393" s="30" t="e">
        <f t="shared" si="28"/>
        <v>#N/A</v>
      </c>
      <c r="L393"/>
    </row>
    <row r="394" spans="4:12" x14ac:dyDescent="0.25">
      <c r="D394" s="25" t="str">
        <f t="shared" si="29"/>
        <v/>
      </c>
      <c r="E394" s="25" t="str">
        <f t="shared" si="30"/>
        <v/>
      </c>
      <c r="F394" s="25" t="str">
        <f t="shared" si="31"/>
        <v/>
      </c>
      <c r="G394" s="32" t="str">
        <f>MID($H$11,1517,4)</f>
        <v/>
      </c>
      <c r="H394" s="30" t="e">
        <f t="shared" si="32"/>
        <v>#N/A</v>
      </c>
      <c r="I394" s="30" t="e">
        <f t="shared" si="28"/>
        <v>#N/A</v>
      </c>
      <c r="L394"/>
    </row>
    <row r="395" spans="4:12" x14ac:dyDescent="0.25">
      <c r="D395" s="25" t="str">
        <f t="shared" si="29"/>
        <v/>
      </c>
      <c r="E395" s="25" t="str">
        <f t="shared" si="30"/>
        <v/>
      </c>
      <c r="F395" s="25" t="str">
        <f t="shared" si="31"/>
        <v/>
      </c>
      <c r="G395" s="32" t="str">
        <f>MID($H$11,1521,4)</f>
        <v/>
      </c>
      <c r="H395" s="30" t="e">
        <f t="shared" si="32"/>
        <v>#N/A</v>
      </c>
      <c r="I395" s="30" t="e">
        <f t="shared" si="28"/>
        <v>#N/A</v>
      </c>
      <c r="L395"/>
    </row>
    <row r="396" spans="4:12" x14ac:dyDescent="0.25">
      <c r="D396" s="25" t="str">
        <f t="shared" si="29"/>
        <v/>
      </c>
      <c r="E396" s="25" t="str">
        <f t="shared" si="30"/>
        <v/>
      </c>
      <c r="F396" s="25" t="str">
        <f t="shared" si="31"/>
        <v/>
      </c>
      <c r="G396" s="32" t="str">
        <f>MID($H$11,1525,4)</f>
        <v/>
      </c>
      <c r="H396" s="30" t="e">
        <f t="shared" si="32"/>
        <v>#N/A</v>
      </c>
      <c r="I396" s="30" t="e">
        <f t="shared" si="28"/>
        <v>#N/A</v>
      </c>
      <c r="L396"/>
    </row>
    <row r="397" spans="4:12" x14ac:dyDescent="0.25">
      <c r="D397" s="25" t="str">
        <f t="shared" si="29"/>
        <v/>
      </c>
      <c r="E397" s="25" t="str">
        <f t="shared" si="30"/>
        <v/>
      </c>
      <c r="F397" s="25" t="str">
        <f t="shared" si="31"/>
        <v/>
      </c>
      <c r="G397" s="32" t="str">
        <f>MID($H$11,1529,4)</f>
        <v/>
      </c>
      <c r="H397" s="30" t="e">
        <f t="shared" si="32"/>
        <v>#N/A</v>
      </c>
      <c r="I397" s="30" t="e">
        <f t="shared" si="28"/>
        <v>#N/A</v>
      </c>
      <c r="L397"/>
    </row>
    <row r="398" spans="4:12" x14ac:dyDescent="0.25">
      <c r="D398" s="25" t="str">
        <f t="shared" si="29"/>
        <v/>
      </c>
      <c r="E398" s="25" t="str">
        <f t="shared" si="30"/>
        <v/>
      </c>
      <c r="F398" s="25" t="str">
        <f t="shared" si="31"/>
        <v/>
      </c>
      <c r="G398" s="32" t="str">
        <f>MID($H$11,1533,4)</f>
        <v/>
      </c>
      <c r="H398" s="30" t="e">
        <f t="shared" si="32"/>
        <v>#N/A</v>
      </c>
      <c r="I398" s="30" t="e">
        <f t="shared" si="28"/>
        <v>#N/A</v>
      </c>
      <c r="L398"/>
    </row>
    <row r="399" spans="4:12" x14ac:dyDescent="0.25">
      <c r="D399" s="25" t="str">
        <f t="shared" si="29"/>
        <v/>
      </c>
      <c r="E399" s="25" t="str">
        <f t="shared" si="30"/>
        <v/>
      </c>
      <c r="F399" s="25" t="str">
        <f t="shared" si="31"/>
        <v/>
      </c>
      <c r="G399" s="32" t="str">
        <f>MID($H$11,1537,4)</f>
        <v/>
      </c>
      <c r="H399" s="30" t="e">
        <f t="shared" si="32"/>
        <v>#N/A</v>
      </c>
      <c r="I399" s="30" t="e">
        <f t="shared" ref="I399:I462" si="33">VLOOKUP(E399,$A$15:$C$114,3,FALSE)</f>
        <v>#N/A</v>
      </c>
      <c r="L399"/>
    </row>
    <row r="400" spans="4:12" x14ac:dyDescent="0.25">
      <c r="D400" s="25" t="str">
        <f t="shared" ref="D400:D463" si="34">MID(G400,1,2)</f>
        <v/>
      </c>
      <c r="E400" s="25" t="str">
        <f t="shared" ref="E400:E463" si="35">MID(G400,3,2)</f>
        <v/>
      </c>
      <c r="F400" s="25" t="str">
        <f t="shared" ref="F400:F463" si="36">MID(G400,5,2)</f>
        <v/>
      </c>
      <c r="G400" s="32" t="str">
        <f>MID($H$11,1541,4)</f>
        <v/>
      </c>
      <c r="H400" s="30" t="e">
        <f t="shared" si="32"/>
        <v>#N/A</v>
      </c>
      <c r="I400" s="30" t="e">
        <f t="shared" si="33"/>
        <v>#N/A</v>
      </c>
      <c r="L400"/>
    </row>
    <row r="401" spans="4:12" x14ac:dyDescent="0.25">
      <c r="D401" s="25" t="str">
        <f t="shared" si="34"/>
        <v/>
      </c>
      <c r="E401" s="25" t="str">
        <f t="shared" si="35"/>
        <v/>
      </c>
      <c r="F401" s="25" t="str">
        <f t="shared" si="36"/>
        <v/>
      </c>
      <c r="G401" s="32" t="str">
        <f>MID($H$11,1545,4)</f>
        <v/>
      </c>
      <c r="H401" s="30" t="e">
        <f t="shared" si="32"/>
        <v>#N/A</v>
      </c>
      <c r="I401" s="30" t="e">
        <f t="shared" si="33"/>
        <v>#N/A</v>
      </c>
      <c r="L401"/>
    </row>
    <row r="402" spans="4:12" x14ac:dyDescent="0.25">
      <c r="D402" s="25" t="str">
        <f t="shared" si="34"/>
        <v/>
      </c>
      <c r="E402" s="25" t="str">
        <f t="shared" si="35"/>
        <v/>
      </c>
      <c r="F402" s="25" t="str">
        <f t="shared" si="36"/>
        <v/>
      </c>
      <c r="G402" s="32" t="str">
        <f>MID($H$11,1549,4)</f>
        <v/>
      </c>
      <c r="H402" s="30" t="e">
        <f t="shared" si="32"/>
        <v>#N/A</v>
      </c>
      <c r="I402" s="30" t="e">
        <f t="shared" si="33"/>
        <v>#N/A</v>
      </c>
      <c r="L402"/>
    </row>
    <row r="403" spans="4:12" x14ac:dyDescent="0.25">
      <c r="D403" s="25" t="str">
        <f t="shared" si="34"/>
        <v/>
      </c>
      <c r="E403" s="25" t="str">
        <f t="shared" si="35"/>
        <v/>
      </c>
      <c r="F403" s="25" t="str">
        <f t="shared" si="36"/>
        <v/>
      </c>
      <c r="G403" s="32" t="str">
        <f>MID($H$11,1553,4)</f>
        <v/>
      </c>
      <c r="H403" s="30" t="e">
        <f t="shared" si="32"/>
        <v>#N/A</v>
      </c>
      <c r="I403" s="30" t="e">
        <f t="shared" si="33"/>
        <v>#N/A</v>
      </c>
      <c r="L403"/>
    </row>
    <row r="404" spans="4:12" x14ac:dyDescent="0.25">
      <c r="D404" s="25" t="str">
        <f t="shared" si="34"/>
        <v/>
      </c>
      <c r="E404" s="25" t="str">
        <f t="shared" si="35"/>
        <v/>
      </c>
      <c r="F404" s="25" t="str">
        <f t="shared" si="36"/>
        <v/>
      </c>
      <c r="G404" s="32" t="str">
        <f>MID($H$11,1557,4)</f>
        <v/>
      </c>
      <c r="H404" s="30" t="e">
        <f t="shared" si="32"/>
        <v>#N/A</v>
      </c>
      <c r="I404" s="30" t="e">
        <f t="shared" si="33"/>
        <v>#N/A</v>
      </c>
      <c r="L404"/>
    </row>
    <row r="405" spans="4:12" x14ac:dyDescent="0.25">
      <c r="D405" s="25" t="str">
        <f t="shared" si="34"/>
        <v/>
      </c>
      <c r="E405" s="25" t="str">
        <f t="shared" si="35"/>
        <v/>
      </c>
      <c r="F405" s="25" t="str">
        <f t="shared" si="36"/>
        <v/>
      </c>
      <c r="G405" s="32" t="str">
        <f>MID($H$11,1561,4)</f>
        <v/>
      </c>
      <c r="H405" s="30" t="e">
        <f t="shared" si="32"/>
        <v>#N/A</v>
      </c>
      <c r="I405" s="30" t="e">
        <f t="shared" si="33"/>
        <v>#N/A</v>
      </c>
      <c r="L405"/>
    </row>
    <row r="406" spans="4:12" x14ac:dyDescent="0.25">
      <c r="D406" s="25" t="str">
        <f t="shared" si="34"/>
        <v/>
      </c>
      <c r="E406" s="25" t="str">
        <f t="shared" si="35"/>
        <v/>
      </c>
      <c r="F406" s="25" t="str">
        <f t="shared" si="36"/>
        <v/>
      </c>
      <c r="G406" s="32" t="str">
        <f>MID($H$11,1565,4)</f>
        <v/>
      </c>
      <c r="H406" s="30" t="e">
        <f t="shared" si="32"/>
        <v>#N/A</v>
      </c>
      <c r="I406" s="30" t="e">
        <f t="shared" si="33"/>
        <v>#N/A</v>
      </c>
      <c r="L406"/>
    </row>
    <row r="407" spans="4:12" x14ac:dyDescent="0.25">
      <c r="D407" s="25" t="str">
        <f t="shared" si="34"/>
        <v/>
      </c>
      <c r="E407" s="25" t="str">
        <f t="shared" si="35"/>
        <v/>
      </c>
      <c r="F407" s="25" t="str">
        <f t="shared" si="36"/>
        <v/>
      </c>
      <c r="G407" s="32" t="str">
        <f>MID($H$11,1569,4)</f>
        <v/>
      </c>
      <c r="H407" s="30" t="e">
        <f t="shared" si="32"/>
        <v>#N/A</v>
      </c>
      <c r="I407" s="30" t="e">
        <f t="shared" si="33"/>
        <v>#N/A</v>
      </c>
      <c r="L407"/>
    </row>
    <row r="408" spans="4:12" x14ac:dyDescent="0.25">
      <c r="D408" s="25" t="str">
        <f t="shared" si="34"/>
        <v/>
      </c>
      <c r="E408" s="25" t="str">
        <f t="shared" si="35"/>
        <v/>
      </c>
      <c r="F408" s="25" t="str">
        <f t="shared" si="36"/>
        <v/>
      </c>
      <c r="G408" s="32" t="str">
        <f>MID($H$11,1573,4)</f>
        <v/>
      </c>
      <c r="H408" s="30" t="e">
        <f t="shared" ref="H408:H471" si="37">VLOOKUP(D408,$A$15:$C$114,2,FALSE)</f>
        <v>#N/A</v>
      </c>
      <c r="I408" s="30" t="e">
        <f t="shared" si="33"/>
        <v>#N/A</v>
      </c>
      <c r="L408"/>
    </row>
    <row r="409" spans="4:12" x14ac:dyDescent="0.25">
      <c r="D409" s="25" t="str">
        <f t="shared" si="34"/>
        <v/>
      </c>
      <c r="E409" s="25" t="str">
        <f t="shared" si="35"/>
        <v/>
      </c>
      <c r="F409" s="25" t="str">
        <f t="shared" si="36"/>
        <v/>
      </c>
      <c r="G409" s="32" t="str">
        <f>MID($H$11,1577,4)</f>
        <v/>
      </c>
      <c r="H409" s="30" t="e">
        <f t="shared" si="37"/>
        <v>#N/A</v>
      </c>
      <c r="I409" s="30" t="e">
        <f t="shared" si="33"/>
        <v>#N/A</v>
      </c>
      <c r="L409"/>
    </row>
    <row r="410" spans="4:12" x14ac:dyDescent="0.25">
      <c r="D410" s="25" t="str">
        <f t="shared" si="34"/>
        <v/>
      </c>
      <c r="E410" s="25" t="str">
        <f t="shared" si="35"/>
        <v/>
      </c>
      <c r="F410" s="25" t="str">
        <f t="shared" si="36"/>
        <v/>
      </c>
      <c r="G410" s="32" t="str">
        <f>MID($H$11,1581,4)</f>
        <v/>
      </c>
      <c r="H410" s="30" t="e">
        <f t="shared" si="37"/>
        <v>#N/A</v>
      </c>
      <c r="I410" s="30" t="e">
        <f t="shared" si="33"/>
        <v>#N/A</v>
      </c>
      <c r="L410"/>
    </row>
    <row r="411" spans="4:12" x14ac:dyDescent="0.25">
      <c r="D411" s="25" t="str">
        <f t="shared" si="34"/>
        <v/>
      </c>
      <c r="E411" s="25" t="str">
        <f t="shared" si="35"/>
        <v/>
      </c>
      <c r="F411" s="25" t="str">
        <f t="shared" si="36"/>
        <v/>
      </c>
      <c r="G411" s="32" t="str">
        <f>MID($H$11,1585,4)</f>
        <v/>
      </c>
      <c r="H411" s="30" t="e">
        <f t="shared" si="37"/>
        <v>#N/A</v>
      </c>
      <c r="I411" s="30" t="e">
        <f t="shared" si="33"/>
        <v>#N/A</v>
      </c>
      <c r="L411"/>
    </row>
    <row r="412" spans="4:12" x14ac:dyDescent="0.25">
      <c r="D412" s="25" t="str">
        <f t="shared" si="34"/>
        <v/>
      </c>
      <c r="E412" s="25" t="str">
        <f t="shared" si="35"/>
        <v/>
      </c>
      <c r="F412" s="25" t="str">
        <f t="shared" si="36"/>
        <v/>
      </c>
      <c r="G412" s="32" t="str">
        <f>MID($H$11,1589,4)</f>
        <v/>
      </c>
      <c r="H412" s="30" t="e">
        <f t="shared" si="37"/>
        <v>#N/A</v>
      </c>
      <c r="I412" s="30" t="e">
        <f t="shared" si="33"/>
        <v>#N/A</v>
      </c>
      <c r="L412"/>
    </row>
    <row r="413" spans="4:12" x14ac:dyDescent="0.25">
      <c r="D413" s="25" t="str">
        <f t="shared" si="34"/>
        <v/>
      </c>
      <c r="E413" s="25" t="str">
        <f t="shared" si="35"/>
        <v/>
      </c>
      <c r="F413" s="25" t="str">
        <f t="shared" si="36"/>
        <v/>
      </c>
      <c r="G413" s="32" t="str">
        <f>MID($H$11,1593,4)</f>
        <v/>
      </c>
      <c r="H413" s="30" t="e">
        <f t="shared" si="37"/>
        <v>#N/A</v>
      </c>
      <c r="I413" s="30" t="e">
        <f t="shared" si="33"/>
        <v>#N/A</v>
      </c>
      <c r="L413"/>
    </row>
    <row r="414" spans="4:12" x14ac:dyDescent="0.25">
      <c r="D414" s="25" t="str">
        <f t="shared" si="34"/>
        <v/>
      </c>
      <c r="E414" s="25" t="str">
        <f t="shared" si="35"/>
        <v/>
      </c>
      <c r="F414" s="25" t="str">
        <f t="shared" si="36"/>
        <v/>
      </c>
      <c r="G414" s="32" t="str">
        <f>MID($H$11,1597,4)</f>
        <v/>
      </c>
      <c r="H414" s="30" t="e">
        <f t="shared" si="37"/>
        <v>#N/A</v>
      </c>
      <c r="I414" s="30" t="e">
        <f t="shared" si="33"/>
        <v>#N/A</v>
      </c>
      <c r="L414"/>
    </row>
    <row r="415" spans="4:12" x14ac:dyDescent="0.25">
      <c r="D415" s="25" t="str">
        <f t="shared" si="34"/>
        <v/>
      </c>
      <c r="E415" s="25" t="str">
        <f t="shared" si="35"/>
        <v/>
      </c>
      <c r="F415" s="25" t="str">
        <f t="shared" si="36"/>
        <v/>
      </c>
      <c r="G415" s="32" t="str">
        <f>MID($H$11,1601,4)</f>
        <v/>
      </c>
      <c r="H415" s="30" t="e">
        <f t="shared" si="37"/>
        <v>#N/A</v>
      </c>
      <c r="I415" s="30" t="e">
        <f t="shared" si="33"/>
        <v>#N/A</v>
      </c>
      <c r="L415"/>
    </row>
    <row r="416" spans="4:12" x14ac:dyDescent="0.25">
      <c r="D416" s="25" t="str">
        <f t="shared" si="34"/>
        <v/>
      </c>
      <c r="E416" s="25" t="str">
        <f t="shared" si="35"/>
        <v/>
      </c>
      <c r="F416" s="25" t="str">
        <f t="shared" si="36"/>
        <v/>
      </c>
      <c r="G416" s="32" t="str">
        <f>MID($H$11,1605,4)</f>
        <v/>
      </c>
      <c r="H416" s="30" t="e">
        <f t="shared" si="37"/>
        <v>#N/A</v>
      </c>
      <c r="I416" s="30" t="e">
        <f t="shared" si="33"/>
        <v>#N/A</v>
      </c>
      <c r="L416"/>
    </row>
    <row r="417" spans="4:12" x14ac:dyDescent="0.25">
      <c r="D417" s="25" t="str">
        <f t="shared" si="34"/>
        <v/>
      </c>
      <c r="E417" s="25" t="str">
        <f t="shared" si="35"/>
        <v/>
      </c>
      <c r="F417" s="25" t="str">
        <f t="shared" si="36"/>
        <v/>
      </c>
      <c r="G417" s="32" t="str">
        <f>MID($H$11,1609,4)</f>
        <v/>
      </c>
      <c r="H417" s="30" t="e">
        <f t="shared" si="37"/>
        <v>#N/A</v>
      </c>
      <c r="I417" s="30" t="e">
        <f t="shared" si="33"/>
        <v>#N/A</v>
      </c>
      <c r="L417"/>
    </row>
    <row r="418" spans="4:12" x14ac:dyDescent="0.25">
      <c r="D418" s="25" t="str">
        <f t="shared" si="34"/>
        <v/>
      </c>
      <c r="E418" s="25" t="str">
        <f t="shared" si="35"/>
        <v/>
      </c>
      <c r="F418" s="25" t="str">
        <f t="shared" si="36"/>
        <v/>
      </c>
      <c r="G418" s="32" t="str">
        <f>MID($H$11,1613,4)</f>
        <v/>
      </c>
      <c r="H418" s="30" t="e">
        <f t="shared" si="37"/>
        <v>#N/A</v>
      </c>
      <c r="I418" s="30" t="e">
        <f t="shared" si="33"/>
        <v>#N/A</v>
      </c>
      <c r="L418"/>
    </row>
    <row r="419" spans="4:12" x14ac:dyDescent="0.25">
      <c r="D419" s="25" t="str">
        <f t="shared" si="34"/>
        <v/>
      </c>
      <c r="E419" s="25" t="str">
        <f t="shared" si="35"/>
        <v/>
      </c>
      <c r="F419" s="25" t="str">
        <f t="shared" si="36"/>
        <v/>
      </c>
      <c r="G419" s="32" t="str">
        <f>MID($H$11,1617,4)</f>
        <v/>
      </c>
      <c r="H419" s="30" t="e">
        <f t="shared" si="37"/>
        <v>#N/A</v>
      </c>
      <c r="I419" s="30" t="e">
        <f t="shared" si="33"/>
        <v>#N/A</v>
      </c>
      <c r="L419"/>
    </row>
    <row r="420" spans="4:12" x14ac:dyDescent="0.25">
      <c r="D420" s="25" t="str">
        <f t="shared" si="34"/>
        <v/>
      </c>
      <c r="E420" s="25" t="str">
        <f t="shared" si="35"/>
        <v/>
      </c>
      <c r="F420" s="25" t="str">
        <f t="shared" si="36"/>
        <v/>
      </c>
      <c r="G420" s="32" t="str">
        <f>MID($H$11,1621,4)</f>
        <v/>
      </c>
      <c r="H420" s="30" t="e">
        <f t="shared" si="37"/>
        <v>#N/A</v>
      </c>
      <c r="I420" s="30" t="e">
        <f t="shared" si="33"/>
        <v>#N/A</v>
      </c>
      <c r="L420"/>
    </row>
    <row r="421" spans="4:12" x14ac:dyDescent="0.25">
      <c r="D421" s="25" t="str">
        <f t="shared" si="34"/>
        <v/>
      </c>
      <c r="E421" s="25" t="str">
        <f t="shared" si="35"/>
        <v/>
      </c>
      <c r="F421" s="25" t="str">
        <f t="shared" si="36"/>
        <v/>
      </c>
      <c r="G421" s="32" t="str">
        <f>MID($H$11,1625,4)</f>
        <v/>
      </c>
      <c r="H421" s="30" t="e">
        <f t="shared" si="37"/>
        <v>#N/A</v>
      </c>
      <c r="I421" s="30" t="e">
        <f t="shared" si="33"/>
        <v>#N/A</v>
      </c>
      <c r="L421"/>
    </row>
    <row r="422" spans="4:12" x14ac:dyDescent="0.25">
      <c r="D422" s="25" t="str">
        <f t="shared" si="34"/>
        <v/>
      </c>
      <c r="E422" s="25" t="str">
        <f t="shared" si="35"/>
        <v/>
      </c>
      <c r="F422" s="25" t="str">
        <f t="shared" si="36"/>
        <v/>
      </c>
      <c r="G422" s="32" t="str">
        <f>MID($H$11,1629,4)</f>
        <v/>
      </c>
      <c r="H422" s="30" t="e">
        <f t="shared" si="37"/>
        <v>#N/A</v>
      </c>
      <c r="I422" s="30" t="e">
        <f t="shared" si="33"/>
        <v>#N/A</v>
      </c>
      <c r="L422"/>
    </row>
    <row r="423" spans="4:12" x14ac:dyDescent="0.25">
      <c r="D423" s="25" t="str">
        <f t="shared" si="34"/>
        <v/>
      </c>
      <c r="E423" s="25" t="str">
        <f t="shared" si="35"/>
        <v/>
      </c>
      <c r="F423" s="25" t="str">
        <f t="shared" si="36"/>
        <v/>
      </c>
      <c r="G423" s="32" t="str">
        <f>MID($H$11,1633,4)</f>
        <v/>
      </c>
      <c r="H423" s="30" t="e">
        <f t="shared" si="37"/>
        <v>#N/A</v>
      </c>
      <c r="I423" s="30" t="e">
        <f t="shared" si="33"/>
        <v>#N/A</v>
      </c>
      <c r="L423"/>
    </row>
    <row r="424" spans="4:12" x14ac:dyDescent="0.25">
      <c r="D424" s="25" t="str">
        <f t="shared" si="34"/>
        <v/>
      </c>
      <c r="E424" s="25" t="str">
        <f t="shared" si="35"/>
        <v/>
      </c>
      <c r="F424" s="25" t="str">
        <f t="shared" si="36"/>
        <v/>
      </c>
      <c r="G424" s="32" t="str">
        <f>MID($H$11,1637,4)</f>
        <v/>
      </c>
      <c r="H424" s="30" t="e">
        <f t="shared" si="37"/>
        <v>#N/A</v>
      </c>
      <c r="I424" s="30" t="e">
        <f t="shared" si="33"/>
        <v>#N/A</v>
      </c>
      <c r="L424"/>
    </row>
    <row r="425" spans="4:12" x14ac:dyDescent="0.25">
      <c r="D425" s="25" t="str">
        <f t="shared" si="34"/>
        <v/>
      </c>
      <c r="E425" s="25" t="str">
        <f t="shared" si="35"/>
        <v/>
      </c>
      <c r="F425" s="25" t="str">
        <f t="shared" si="36"/>
        <v/>
      </c>
      <c r="G425" s="32" t="str">
        <f>MID($H$11,1641,4)</f>
        <v/>
      </c>
      <c r="H425" s="30" t="e">
        <f t="shared" si="37"/>
        <v>#N/A</v>
      </c>
      <c r="I425" s="30" t="e">
        <f t="shared" si="33"/>
        <v>#N/A</v>
      </c>
      <c r="L425"/>
    </row>
    <row r="426" spans="4:12" x14ac:dyDescent="0.25">
      <c r="D426" s="25" t="str">
        <f t="shared" si="34"/>
        <v/>
      </c>
      <c r="E426" s="25" t="str">
        <f t="shared" si="35"/>
        <v/>
      </c>
      <c r="F426" s="25" t="str">
        <f t="shared" si="36"/>
        <v/>
      </c>
      <c r="G426" s="32" t="str">
        <f>MID($H$11,1645,4)</f>
        <v/>
      </c>
      <c r="H426" s="30" t="e">
        <f t="shared" si="37"/>
        <v>#N/A</v>
      </c>
      <c r="I426" s="30" t="e">
        <f t="shared" si="33"/>
        <v>#N/A</v>
      </c>
      <c r="L426"/>
    </row>
    <row r="427" spans="4:12" x14ac:dyDescent="0.25">
      <c r="D427" s="25" t="str">
        <f t="shared" si="34"/>
        <v/>
      </c>
      <c r="E427" s="25" t="str">
        <f t="shared" si="35"/>
        <v/>
      </c>
      <c r="F427" s="25" t="str">
        <f t="shared" si="36"/>
        <v/>
      </c>
      <c r="G427" s="32" t="str">
        <f>MID($H$11,1649,4)</f>
        <v/>
      </c>
      <c r="H427" s="30" t="e">
        <f t="shared" si="37"/>
        <v>#N/A</v>
      </c>
      <c r="I427" s="30" t="e">
        <f t="shared" si="33"/>
        <v>#N/A</v>
      </c>
      <c r="L427"/>
    </row>
    <row r="428" spans="4:12" x14ac:dyDescent="0.25">
      <c r="D428" s="25" t="str">
        <f t="shared" si="34"/>
        <v/>
      </c>
      <c r="E428" s="25" t="str">
        <f t="shared" si="35"/>
        <v/>
      </c>
      <c r="F428" s="25" t="str">
        <f t="shared" si="36"/>
        <v/>
      </c>
      <c r="G428" s="32" t="str">
        <f>MID($H$11,1653,4)</f>
        <v/>
      </c>
      <c r="H428" s="30" t="e">
        <f t="shared" si="37"/>
        <v>#N/A</v>
      </c>
      <c r="I428" s="30" t="e">
        <f t="shared" si="33"/>
        <v>#N/A</v>
      </c>
      <c r="L428"/>
    </row>
    <row r="429" spans="4:12" x14ac:dyDescent="0.25">
      <c r="D429" s="25" t="str">
        <f t="shared" si="34"/>
        <v/>
      </c>
      <c r="E429" s="25" t="str">
        <f t="shared" si="35"/>
        <v/>
      </c>
      <c r="F429" s="25" t="str">
        <f t="shared" si="36"/>
        <v/>
      </c>
      <c r="G429" s="32" t="str">
        <f>MID($H$11,1657,4)</f>
        <v/>
      </c>
      <c r="H429" s="30" t="e">
        <f t="shared" si="37"/>
        <v>#N/A</v>
      </c>
      <c r="I429" s="30" t="e">
        <f t="shared" si="33"/>
        <v>#N/A</v>
      </c>
      <c r="L429"/>
    </row>
    <row r="430" spans="4:12" x14ac:dyDescent="0.25">
      <c r="D430" s="25" t="str">
        <f t="shared" si="34"/>
        <v/>
      </c>
      <c r="E430" s="25" t="str">
        <f t="shared" si="35"/>
        <v/>
      </c>
      <c r="F430" s="25" t="str">
        <f t="shared" si="36"/>
        <v/>
      </c>
      <c r="G430" s="32" t="str">
        <f>MID($H$11,1661,4)</f>
        <v/>
      </c>
      <c r="H430" s="30" t="e">
        <f t="shared" si="37"/>
        <v>#N/A</v>
      </c>
      <c r="I430" s="30" t="e">
        <f t="shared" si="33"/>
        <v>#N/A</v>
      </c>
      <c r="L430"/>
    </row>
    <row r="431" spans="4:12" x14ac:dyDescent="0.25">
      <c r="D431" s="25" t="str">
        <f t="shared" si="34"/>
        <v/>
      </c>
      <c r="E431" s="25" t="str">
        <f t="shared" si="35"/>
        <v/>
      </c>
      <c r="F431" s="25" t="str">
        <f t="shared" si="36"/>
        <v/>
      </c>
      <c r="G431" s="32" t="str">
        <f>MID($H$11,1665,4)</f>
        <v/>
      </c>
      <c r="H431" s="30" t="e">
        <f t="shared" si="37"/>
        <v>#N/A</v>
      </c>
      <c r="I431" s="30" t="e">
        <f t="shared" si="33"/>
        <v>#N/A</v>
      </c>
      <c r="L431"/>
    </row>
    <row r="432" spans="4:12" x14ac:dyDescent="0.25">
      <c r="D432" s="25" t="str">
        <f t="shared" si="34"/>
        <v/>
      </c>
      <c r="E432" s="25" t="str">
        <f t="shared" si="35"/>
        <v/>
      </c>
      <c r="F432" s="25" t="str">
        <f t="shared" si="36"/>
        <v/>
      </c>
      <c r="G432" s="32" t="str">
        <f>MID($H$11,1669,4)</f>
        <v/>
      </c>
      <c r="H432" s="30" t="e">
        <f t="shared" si="37"/>
        <v>#N/A</v>
      </c>
      <c r="I432" s="30" t="e">
        <f t="shared" si="33"/>
        <v>#N/A</v>
      </c>
      <c r="L432"/>
    </row>
    <row r="433" spans="4:12" x14ac:dyDescent="0.25">
      <c r="D433" s="25" t="str">
        <f t="shared" si="34"/>
        <v/>
      </c>
      <c r="E433" s="25" t="str">
        <f t="shared" si="35"/>
        <v/>
      </c>
      <c r="F433" s="25" t="str">
        <f t="shared" si="36"/>
        <v/>
      </c>
      <c r="G433" s="32" t="str">
        <f>MID($H$11,1673,4)</f>
        <v/>
      </c>
      <c r="H433" s="30" t="e">
        <f t="shared" si="37"/>
        <v>#N/A</v>
      </c>
      <c r="I433" s="30" t="e">
        <f t="shared" si="33"/>
        <v>#N/A</v>
      </c>
      <c r="L433"/>
    </row>
    <row r="434" spans="4:12" x14ac:dyDescent="0.25">
      <c r="D434" s="25" t="str">
        <f t="shared" si="34"/>
        <v/>
      </c>
      <c r="E434" s="25" t="str">
        <f t="shared" si="35"/>
        <v/>
      </c>
      <c r="F434" s="25" t="str">
        <f t="shared" si="36"/>
        <v/>
      </c>
      <c r="G434" s="32" t="str">
        <f>MID($H$11,1677,4)</f>
        <v/>
      </c>
      <c r="H434" s="30" t="e">
        <f t="shared" si="37"/>
        <v>#N/A</v>
      </c>
      <c r="I434" s="30" t="e">
        <f t="shared" si="33"/>
        <v>#N/A</v>
      </c>
      <c r="L434"/>
    </row>
    <row r="435" spans="4:12" x14ac:dyDescent="0.25">
      <c r="D435" s="25" t="str">
        <f t="shared" si="34"/>
        <v/>
      </c>
      <c r="E435" s="25" t="str">
        <f t="shared" si="35"/>
        <v/>
      </c>
      <c r="F435" s="25" t="str">
        <f t="shared" si="36"/>
        <v/>
      </c>
      <c r="G435" s="32" t="str">
        <f>MID($H$11,1681,4)</f>
        <v/>
      </c>
      <c r="H435" s="30" t="e">
        <f t="shared" si="37"/>
        <v>#N/A</v>
      </c>
      <c r="I435" s="30" t="e">
        <f t="shared" si="33"/>
        <v>#N/A</v>
      </c>
      <c r="L435"/>
    </row>
    <row r="436" spans="4:12" x14ac:dyDescent="0.25">
      <c r="D436" s="25" t="str">
        <f t="shared" si="34"/>
        <v/>
      </c>
      <c r="E436" s="25" t="str">
        <f t="shared" si="35"/>
        <v/>
      </c>
      <c r="F436" s="25" t="str">
        <f t="shared" si="36"/>
        <v/>
      </c>
      <c r="G436" s="32" t="str">
        <f>MID($H$11,1685,4)</f>
        <v/>
      </c>
      <c r="H436" s="30" t="e">
        <f t="shared" si="37"/>
        <v>#N/A</v>
      </c>
      <c r="I436" s="30" t="e">
        <f t="shared" si="33"/>
        <v>#N/A</v>
      </c>
      <c r="L436"/>
    </row>
    <row r="437" spans="4:12" x14ac:dyDescent="0.25">
      <c r="D437" s="25" t="str">
        <f t="shared" si="34"/>
        <v/>
      </c>
      <c r="E437" s="25" t="str">
        <f t="shared" si="35"/>
        <v/>
      </c>
      <c r="F437" s="25" t="str">
        <f t="shared" si="36"/>
        <v/>
      </c>
      <c r="G437" s="32" t="str">
        <f>MID($H$11,1689,4)</f>
        <v/>
      </c>
      <c r="H437" s="30" t="e">
        <f t="shared" si="37"/>
        <v>#N/A</v>
      </c>
      <c r="I437" s="30" t="e">
        <f t="shared" si="33"/>
        <v>#N/A</v>
      </c>
      <c r="L437"/>
    </row>
    <row r="438" spans="4:12" x14ac:dyDescent="0.25">
      <c r="D438" s="25" t="str">
        <f t="shared" si="34"/>
        <v/>
      </c>
      <c r="E438" s="25" t="str">
        <f t="shared" si="35"/>
        <v/>
      </c>
      <c r="F438" s="25" t="str">
        <f t="shared" si="36"/>
        <v/>
      </c>
      <c r="G438" s="32" t="str">
        <f>MID($H$11,1693,4)</f>
        <v/>
      </c>
      <c r="H438" s="30" t="e">
        <f t="shared" si="37"/>
        <v>#N/A</v>
      </c>
      <c r="I438" s="30" t="e">
        <f t="shared" si="33"/>
        <v>#N/A</v>
      </c>
      <c r="L438"/>
    </row>
    <row r="439" spans="4:12" x14ac:dyDescent="0.25">
      <c r="D439" s="25" t="str">
        <f t="shared" si="34"/>
        <v/>
      </c>
      <c r="E439" s="25" t="str">
        <f t="shared" si="35"/>
        <v/>
      </c>
      <c r="F439" s="25" t="str">
        <f t="shared" si="36"/>
        <v/>
      </c>
      <c r="G439" s="32" t="str">
        <f>MID($H$11,1697,4)</f>
        <v/>
      </c>
      <c r="H439" s="30" t="e">
        <f t="shared" si="37"/>
        <v>#N/A</v>
      </c>
      <c r="I439" s="30" t="e">
        <f t="shared" si="33"/>
        <v>#N/A</v>
      </c>
      <c r="L439"/>
    </row>
    <row r="440" spans="4:12" x14ac:dyDescent="0.25">
      <c r="D440" s="25" t="str">
        <f t="shared" si="34"/>
        <v/>
      </c>
      <c r="E440" s="25" t="str">
        <f t="shared" si="35"/>
        <v/>
      </c>
      <c r="F440" s="25" t="str">
        <f t="shared" si="36"/>
        <v/>
      </c>
      <c r="G440" s="32" t="str">
        <f>MID($H$11,1701,4)</f>
        <v/>
      </c>
      <c r="H440" s="30" t="e">
        <f t="shared" si="37"/>
        <v>#N/A</v>
      </c>
      <c r="I440" s="30" t="e">
        <f t="shared" si="33"/>
        <v>#N/A</v>
      </c>
      <c r="L440"/>
    </row>
    <row r="441" spans="4:12" x14ac:dyDescent="0.25">
      <c r="D441" s="25" t="str">
        <f t="shared" si="34"/>
        <v/>
      </c>
      <c r="E441" s="25" t="str">
        <f t="shared" si="35"/>
        <v/>
      </c>
      <c r="F441" s="25" t="str">
        <f t="shared" si="36"/>
        <v/>
      </c>
      <c r="G441" s="32" t="str">
        <f>MID($H$11,1705,4)</f>
        <v/>
      </c>
      <c r="H441" s="30" t="e">
        <f t="shared" si="37"/>
        <v>#N/A</v>
      </c>
      <c r="I441" s="30" t="e">
        <f t="shared" si="33"/>
        <v>#N/A</v>
      </c>
      <c r="L441"/>
    </row>
    <row r="442" spans="4:12" x14ac:dyDescent="0.25">
      <c r="D442" s="25" t="str">
        <f t="shared" si="34"/>
        <v/>
      </c>
      <c r="E442" s="25" t="str">
        <f t="shared" si="35"/>
        <v/>
      </c>
      <c r="F442" s="25" t="str">
        <f t="shared" si="36"/>
        <v/>
      </c>
      <c r="G442" s="32" t="str">
        <f>MID($H$11,1709,4)</f>
        <v/>
      </c>
      <c r="H442" s="30" t="e">
        <f t="shared" si="37"/>
        <v>#N/A</v>
      </c>
      <c r="I442" s="30" t="e">
        <f t="shared" si="33"/>
        <v>#N/A</v>
      </c>
      <c r="L442"/>
    </row>
    <row r="443" spans="4:12" x14ac:dyDescent="0.25">
      <c r="D443" s="25" t="str">
        <f t="shared" si="34"/>
        <v/>
      </c>
      <c r="E443" s="25" t="str">
        <f t="shared" si="35"/>
        <v/>
      </c>
      <c r="F443" s="25" t="str">
        <f t="shared" si="36"/>
        <v/>
      </c>
      <c r="G443" s="32" t="str">
        <f>MID($H$11,1713,4)</f>
        <v/>
      </c>
      <c r="H443" s="30" t="e">
        <f t="shared" si="37"/>
        <v>#N/A</v>
      </c>
      <c r="I443" s="30" t="e">
        <f t="shared" si="33"/>
        <v>#N/A</v>
      </c>
      <c r="L443"/>
    </row>
    <row r="444" spans="4:12" x14ac:dyDescent="0.25">
      <c r="D444" s="25" t="str">
        <f t="shared" si="34"/>
        <v/>
      </c>
      <c r="E444" s="25" t="str">
        <f t="shared" si="35"/>
        <v/>
      </c>
      <c r="F444" s="25" t="str">
        <f t="shared" si="36"/>
        <v/>
      </c>
      <c r="G444" s="32" t="str">
        <f>MID($H$11,1717,4)</f>
        <v/>
      </c>
      <c r="H444" s="30" t="e">
        <f t="shared" si="37"/>
        <v>#N/A</v>
      </c>
      <c r="I444" s="30" t="e">
        <f t="shared" si="33"/>
        <v>#N/A</v>
      </c>
      <c r="L444"/>
    </row>
    <row r="445" spans="4:12" x14ac:dyDescent="0.25">
      <c r="D445" s="25" t="str">
        <f t="shared" si="34"/>
        <v/>
      </c>
      <c r="E445" s="25" t="str">
        <f t="shared" si="35"/>
        <v/>
      </c>
      <c r="F445" s="25" t="str">
        <f t="shared" si="36"/>
        <v/>
      </c>
      <c r="G445" s="32" t="str">
        <f>MID($H$11,1721,4)</f>
        <v/>
      </c>
      <c r="H445" s="30" t="e">
        <f t="shared" si="37"/>
        <v>#N/A</v>
      </c>
      <c r="I445" s="30" t="e">
        <f t="shared" si="33"/>
        <v>#N/A</v>
      </c>
      <c r="L445"/>
    </row>
    <row r="446" spans="4:12" x14ac:dyDescent="0.25">
      <c r="D446" s="25" t="str">
        <f t="shared" si="34"/>
        <v/>
      </c>
      <c r="E446" s="25" t="str">
        <f t="shared" si="35"/>
        <v/>
      </c>
      <c r="F446" s="25" t="str">
        <f t="shared" si="36"/>
        <v/>
      </c>
      <c r="G446" s="32" t="str">
        <f>MID($H$11,1725,4)</f>
        <v/>
      </c>
      <c r="H446" s="30" t="e">
        <f t="shared" si="37"/>
        <v>#N/A</v>
      </c>
      <c r="I446" s="30" t="e">
        <f t="shared" si="33"/>
        <v>#N/A</v>
      </c>
      <c r="L446"/>
    </row>
    <row r="447" spans="4:12" x14ac:dyDescent="0.25">
      <c r="D447" s="25" t="str">
        <f t="shared" si="34"/>
        <v/>
      </c>
      <c r="E447" s="25" t="str">
        <f t="shared" si="35"/>
        <v/>
      </c>
      <c r="F447" s="25" t="str">
        <f t="shared" si="36"/>
        <v/>
      </c>
      <c r="G447" s="32" t="str">
        <f>MID($H$11,1729,4)</f>
        <v/>
      </c>
      <c r="H447" s="30" t="e">
        <f t="shared" si="37"/>
        <v>#N/A</v>
      </c>
      <c r="I447" s="30" t="e">
        <f t="shared" si="33"/>
        <v>#N/A</v>
      </c>
      <c r="L447"/>
    </row>
    <row r="448" spans="4:12" x14ac:dyDescent="0.25">
      <c r="D448" s="25" t="str">
        <f t="shared" si="34"/>
        <v/>
      </c>
      <c r="E448" s="25" t="str">
        <f t="shared" si="35"/>
        <v/>
      </c>
      <c r="F448" s="25" t="str">
        <f t="shared" si="36"/>
        <v/>
      </c>
      <c r="G448" s="32" t="str">
        <f>MID($H$11,1733,4)</f>
        <v/>
      </c>
      <c r="H448" s="30" t="e">
        <f t="shared" si="37"/>
        <v>#N/A</v>
      </c>
      <c r="I448" s="30" t="e">
        <f t="shared" si="33"/>
        <v>#N/A</v>
      </c>
      <c r="L448"/>
    </row>
    <row r="449" spans="4:12" x14ac:dyDescent="0.25">
      <c r="D449" s="25" t="str">
        <f t="shared" si="34"/>
        <v/>
      </c>
      <c r="E449" s="25" t="str">
        <f t="shared" si="35"/>
        <v/>
      </c>
      <c r="F449" s="25" t="str">
        <f t="shared" si="36"/>
        <v/>
      </c>
      <c r="G449" s="32" t="str">
        <f>MID($H$11,1737,4)</f>
        <v/>
      </c>
      <c r="H449" s="30" t="e">
        <f t="shared" si="37"/>
        <v>#N/A</v>
      </c>
      <c r="I449" s="30" t="e">
        <f t="shared" si="33"/>
        <v>#N/A</v>
      </c>
      <c r="L449"/>
    </row>
    <row r="450" spans="4:12" x14ac:dyDescent="0.25">
      <c r="D450" s="25" t="str">
        <f t="shared" si="34"/>
        <v/>
      </c>
      <c r="E450" s="25" t="str">
        <f t="shared" si="35"/>
        <v/>
      </c>
      <c r="F450" s="25" t="str">
        <f t="shared" si="36"/>
        <v/>
      </c>
      <c r="G450" s="32" t="str">
        <f>MID($H$11,1741,4)</f>
        <v/>
      </c>
      <c r="H450" s="30" t="e">
        <f t="shared" si="37"/>
        <v>#N/A</v>
      </c>
      <c r="I450" s="30" t="e">
        <f t="shared" si="33"/>
        <v>#N/A</v>
      </c>
      <c r="L450"/>
    </row>
    <row r="451" spans="4:12" x14ac:dyDescent="0.25">
      <c r="D451" s="25" t="str">
        <f t="shared" si="34"/>
        <v/>
      </c>
      <c r="E451" s="25" t="str">
        <f t="shared" si="35"/>
        <v/>
      </c>
      <c r="F451" s="25" t="str">
        <f t="shared" si="36"/>
        <v/>
      </c>
      <c r="G451" s="32" t="str">
        <f>MID($H$11,1745,4)</f>
        <v/>
      </c>
      <c r="H451" s="30" t="e">
        <f t="shared" si="37"/>
        <v>#N/A</v>
      </c>
      <c r="I451" s="30" t="e">
        <f t="shared" si="33"/>
        <v>#N/A</v>
      </c>
      <c r="L451"/>
    </row>
    <row r="452" spans="4:12" x14ac:dyDescent="0.25">
      <c r="D452" s="25" t="str">
        <f t="shared" si="34"/>
        <v/>
      </c>
      <c r="E452" s="25" t="str">
        <f t="shared" si="35"/>
        <v/>
      </c>
      <c r="F452" s="25" t="str">
        <f t="shared" si="36"/>
        <v/>
      </c>
      <c r="G452" s="32" t="str">
        <f>MID($H$11,1749,4)</f>
        <v/>
      </c>
      <c r="H452" s="30" t="e">
        <f t="shared" si="37"/>
        <v>#N/A</v>
      </c>
      <c r="I452" s="30" t="e">
        <f t="shared" si="33"/>
        <v>#N/A</v>
      </c>
      <c r="L452"/>
    </row>
    <row r="453" spans="4:12" x14ac:dyDescent="0.25">
      <c r="D453" s="25" t="str">
        <f t="shared" si="34"/>
        <v/>
      </c>
      <c r="E453" s="25" t="str">
        <f t="shared" si="35"/>
        <v/>
      </c>
      <c r="F453" s="25" t="str">
        <f t="shared" si="36"/>
        <v/>
      </c>
      <c r="G453" s="32" t="str">
        <f>MID($H$11,1753,4)</f>
        <v/>
      </c>
      <c r="H453" s="30" t="e">
        <f t="shared" si="37"/>
        <v>#N/A</v>
      </c>
      <c r="I453" s="30" t="e">
        <f t="shared" si="33"/>
        <v>#N/A</v>
      </c>
      <c r="L453"/>
    </row>
    <row r="454" spans="4:12" x14ac:dyDescent="0.25">
      <c r="D454" s="25" t="str">
        <f t="shared" si="34"/>
        <v/>
      </c>
      <c r="E454" s="25" t="str">
        <f t="shared" si="35"/>
        <v/>
      </c>
      <c r="F454" s="25" t="str">
        <f t="shared" si="36"/>
        <v/>
      </c>
      <c r="G454" s="32" t="str">
        <f>MID($H$11,1757,4)</f>
        <v/>
      </c>
      <c r="H454" s="30" t="e">
        <f t="shared" si="37"/>
        <v>#N/A</v>
      </c>
      <c r="I454" s="30" t="e">
        <f t="shared" si="33"/>
        <v>#N/A</v>
      </c>
      <c r="L454"/>
    </row>
    <row r="455" spans="4:12" x14ac:dyDescent="0.25">
      <c r="D455" s="25" t="str">
        <f t="shared" si="34"/>
        <v/>
      </c>
      <c r="E455" s="25" t="str">
        <f t="shared" si="35"/>
        <v/>
      </c>
      <c r="F455" s="25" t="str">
        <f t="shared" si="36"/>
        <v/>
      </c>
      <c r="G455" s="32" t="str">
        <f>MID($H$11,1761,4)</f>
        <v/>
      </c>
      <c r="H455" s="30" t="e">
        <f t="shared" si="37"/>
        <v>#N/A</v>
      </c>
      <c r="I455" s="30" t="e">
        <f t="shared" si="33"/>
        <v>#N/A</v>
      </c>
      <c r="L455"/>
    </row>
    <row r="456" spans="4:12" x14ac:dyDescent="0.25">
      <c r="D456" s="25" t="str">
        <f t="shared" si="34"/>
        <v/>
      </c>
      <c r="E456" s="25" t="str">
        <f t="shared" si="35"/>
        <v/>
      </c>
      <c r="F456" s="25" t="str">
        <f t="shared" si="36"/>
        <v/>
      </c>
      <c r="G456" s="32" t="str">
        <f>MID($H$11,1765,4)</f>
        <v/>
      </c>
      <c r="H456" s="30" t="e">
        <f t="shared" si="37"/>
        <v>#N/A</v>
      </c>
      <c r="I456" s="30" t="e">
        <f t="shared" si="33"/>
        <v>#N/A</v>
      </c>
      <c r="L456"/>
    </row>
    <row r="457" spans="4:12" x14ac:dyDescent="0.25">
      <c r="D457" s="25" t="str">
        <f t="shared" si="34"/>
        <v/>
      </c>
      <c r="E457" s="25" t="str">
        <f t="shared" si="35"/>
        <v/>
      </c>
      <c r="F457" s="25" t="str">
        <f t="shared" si="36"/>
        <v/>
      </c>
      <c r="G457" s="32" t="str">
        <f>MID($H$11,1769,4)</f>
        <v/>
      </c>
      <c r="H457" s="30" t="e">
        <f t="shared" si="37"/>
        <v>#N/A</v>
      </c>
      <c r="I457" s="30" t="e">
        <f t="shared" si="33"/>
        <v>#N/A</v>
      </c>
      <c r="L457"/>
    </row>
    <row r="458" spans="4:12" x14ac:dyDescent="0.25">
      <c r="D458" s="25" t="str">
        <f t="shared" si="34"/>
        <v/>
      </c>
      <c r="E458" s="25" t="str">
        <f t="shared" si="35"/>
        <v/>
      </c>
      <c r="F458" s="25" t="str">
        <f t="shared" si="36"/>
        <v/>
      </c>
      <c r="G458" s="32" t="str">
        <f>MID($H$11,1773,4)</f>
        <v/>
      </c>
      <c r="H458" s="30" t="e">
        <f t="shared" si="37"/>
        <v>#N/A</v>
      </c>
      <c r="I458" s="30" t="e">
        <f t="shared" si="33"/>
        <v>#N/A</v>
      </c>
      <c r="L458"/>
    </row>
    <row r="459" spans="4:12" x14ac:dyDescent="0.25">
      <c r="D459" s="25" t="str">
        <f t="shared" si="34"/>
        <v/>
      </c>
      <c r="E459" s="25" t="str">
        <f t="shared" si="35"/>
        <v/>
      </c>
      <c r="F459" s="25" t="str">
        <f t="shared" si="36"/>
        <v/>
      </c>
      <c r="G459" s="32" t="str">
        <f>MID($H$11,1777,4)</f>
        <v/>
      </c>
      <c r="H459" s="30" t="e">
        <f t="shared" si="37"/>
        <v>#N/A</v>
      </c>
      <c r="I459" s="30" t="e">
        <f t="shared" si="33"/>
        <v>#N/A</v>
      </c>
      <c r="L459"/>
    </row>
    <row r="460" spans="4:12" x14ac:dyDescent="0.25">
      <c r="D460" s="25" t="str">
        <f t="shared" si="34"/>
        <v/>
      </c>
      <c r="E460" s="25" t="str">
        <f t="shared" si="35"/>
        <v/>
      </c>
      <c r="F460" s="25" t="str">
        <f t="shared" si="36"/>
        <v/>
      </c>
      <c r="G460" s="32" t="str">
        <f>MID($H$11,1781,4)</f>
        <v/>
      </c>
      <c r="H460" s="30" t="e">
        <f t="shared" si="37"/>
        <v>#N/A</v>
      </c>
      <c r="I460" s="30" t="e">
        <f t="shared" si="33"/>
        <v>#N/A</v>
      </c>
      <c r="L460"/>
    </row>
    <row r="461" spans="4:12" x14ac:dyDescent="0.25">
      <c r="D461" s="25" t="str">
        <f t="shared" si="34"/>
        <v/>
      </c>
      <c r="E461" s="25" t="str">
        <f t="shared" si="35"/>
        <v/>
      </c>
      <c r="F461" s="25" t="str">
        <f t="shared" si="36"/>
        <v/>
      </c>
      <c r="G461" s="32" t="str">
        <f>MID($H$11,1785,4)</f>
        <v/>
      </c>
      <c r="H461" s="30" t="e">
        <f t="shared" si="37"/>
        <v>#N/A</v>
      </c>
      <c r="I461" s="30" t="e">
        <f t="shared" si="33"/>
        <v>#N/A</v>
      </c>
      <c r="L461"/>
    </row>
    <row r="462" spans="4:12" x14ac:dyDescent="0.25">
      <c r="D462" s="25" t="str">
        <f t="shared" si="34"/>
        <v/>
      </c>
      <c r="E462" s="25" t="str">
        <f t="shared" si="35"/>
        <v/>
      </c>
      <c r="F462" s="25" t="str">
        <f t="shared" si="36"/>
        <v/>
      </c>
      <c r="G462" s="32" t="str">
        <f>MID($H$11,1789,4)</f>
        <v/>
      </c>
      <c r="H462" s="30" t="e">
        <f t="shared" si="37"/>
        <v>#N/A</v>
      </c>
      <c r="I462" s="30" t="e">
        <f t="shared" si="33"/>
        <v>#N/A</v>
      </c>
      <c r="L462"/>
    </row>
    <row r="463" spans="4:12" x14ac:dyDescent="0.25">
      <c r="D463" s="25" t="str">
        <f t="shared" si="34"/>
        <v/>
      </c>
      <c r="E463" s="25" t="str">
        <f t="shared" si="35"/>
        <v/>
      </c>
      <c r="F463" s="25" t="str">
        <f t="shared" si="36"/>
        <v/>
      </c>
      <c r="G463" s="32" t="str">
        <f>MID($H$11,1793,4)</f>
        <v/>
      </c>
      <c r="H463" s="30" t="e">
        <f t="shared" si="37"/>
        <v>#N/A</v>
      </c>
      <c r="I463" s="30" t="e">
        <f t="shared" ref="I463:I526" si="38">VLOOKUP(E463,$A$15:$C$114,3,FALSE)</f>
        <v>#N/A</v>
      </c>
      <c r="L463"/>
    </row>
    <row r="464" spans="4:12" x14ac:dyDescent="0.25">
      <c r="D464" s="25" t="str">
        <f t="shared" ref="D464:D527" si="39">MID(G464,1,2)</f>
        <v/>
      </c>
      <c r="E464" s="25" t="str">
        <f t="shared" ref="E464:E527" si="40">MID(G464,3,2)</f>
        <v/>
      </c>
      <c r="F464" s="25" t="str">
        <f t="shared" ref="F464:F527" si="41">MID(G464,5,2)</f>
        <v/>
      </c>
      <c r="G464" s="32" t="str">
        <f>MID($H$11,1797,4)</f>
        <v/>
      </c>
      <c r="H464" s="30" t="e">
        <f t="shared" si="37"/>
        <v>#N/A</v>
      </c>
      <c r="I464" s="30" t="e">
        <f t="shared" si="38"/>
        <v>#N/A</v>
      </c>
      <c r="L464"/>
    </row>
    <row r="465" spans="4:12" x14ac:dyDescent="0.25">
      <c r="D465" s="25" t="str">
        <f t="shared" si="39"/>
        <v/>
      </c>
      <c r="E465" s="25" t="str">
        <f t="shared" si="40"/>
        <v/>
      </c>
      <c r="F465" s="25" t="str">
        <f t="shared" si="41"/>
        <v/>
      </c>
      <c r="G465" s="32" t="str">
        <f>MID($H$11,1801,4)</f>
        <v/>
      </c>
      <c r="H465" s="30" t="e">
        <f t="shared" si="37"/>
        <v>#N/A</v>
      </c>
      <c r="I465" s="30" t="e">
        <f t="shared" si="38"/>
        <v>#N/A</v>
      </c>
      <c r="L465"/>
    </row>
    <row r="466" spans="4:12" x14ac:dyDescent="0.25">
      <c r="D466" s="25" t="str">
        <f t="shared" si="39"/>
        <v/>
      </c>
      <c r="E466" s="25" t="str">
        <f t="shared" si="40"/>
        <v/>
      </c>
      <c r="F466" s="25" t="str">
        <f t="shared" si="41"/>
        <v/>
      </c>
      <c r="G466" s="32" t="str">
        <f>MID($H$11,1805,4)</f>
        <v/>
      </c>
      <c r="H466" s="30" t="e">
        <f t="shared" si="37"/>
        <v>#N/A</v>
      </c>
      <c r="I466" s="30" t="e">
        <f t="shared" si="38"/>
        <v>#N/A</v>
      </c>
      <c r="L466"/>
    </row>
    <row r="467" spans="4:12" x14ac:dyDescent="0.25">
      <c r="D467" s="25" t="str">
        <f t="shared" si="39"/>
        <v/>
      </c>
      <c r="E467" s="25" t="str">
        <f t="shared" si="40"/>
        <v/>
      </c>
      <c r="F467" s="25" t="str">
        <f t="shared" si="41"/>
        <v/>
      </c>
      <c r="G467" s="32" t="str">
        <f>MID($H$11,1809,4)</f>
        <v/>
      </c>
      <c r="H467" s="30" t="e">
        <f t="shared" si="37"/>
        <v>#N/A</v>
      </c>
      <c r="I467" s="30" t="e">
        <f t="shared" si="38"/>
        <v>#N/A</v>
      </c>
      <c r="L467"/>
    </row>
    <row r="468" spans="4:12" x14ac:dyDescent="0.25">
      <c r="D468" s="25" t="str">
        <f t="shared" si="39"/>
        <v/>
      </c>
      <c r="E468" s="25" t="str">
        <f t="shared" si="40"/>
        <v/>
      </c>
      <c r="F468" s="25" t="str">
        <f t="shared" si="41"/>
        <v/>
      </c>
      <c r="G468" s="32" t="str">
        <f>MID($H$11,1813,4)</f>
        <v/>
      </c>
      <c r="H468" s="30" t="e">
        <f t="shared" si="37"/>
        <v>#N/A</v>
      </c>
      <c r="I468" s="30" t="e">
        <f t="shared" si="38"/>
        <v>#N/A</v>
      </c>
      <c r="L468"/>
    </row>
    <row r="469" spans="4:12" x14ac:dyDescent="0.25">
      <c r="D469" s="25" t="str">
        <f t="shared" si="39"/>
        <v/>
      </c>
      <c r="E469" s="25" t="str">
        <f t="shared" si="40"/>
        <v/>
      </c>
      <c r="F469" s="25" t="str">
        <f t="shared" si="41"/>
        <v/>
      </c>
      <c r="G469" s="32" t="str">
        <f>MID($H$11,1817,4)</f>
        <v/>
      </c>
      <c r="H469" s="30" t="e">
        <f t="shared" si="37"/>
        <v>#N/A</v>
      </c>
      <c r="I469" s="30" t="e">
        <f t="shared" si="38"/>
        <v>#N/A</v>
      </c>
      <c r="L469"/>
    </row>
    <row r="470" spans="4:12" x14ac:dyDescent="0.25">
      <c r="D470" s="25" t="str">
        <f t="shared" si="39"/>
        <v/>
      </c>
      <c r="E470" s="25" t="str">
        <f t="shared" si="40"/>
        <v/>
      </c>
      <c r="F470" s="25" t="str">
        <f t="shared" si="41"/>
        <v/>
      </c>
      <c r="G470" s="32" t="str">
        <f>MID($H$11,1821,4)</f>
        <v/>
      </c>
      <c r="H470" s="30" t="e">
        <f t="shared" si="37"/>
        <v>#N/A</v>
      </c>
      <c r="I470" s="30" t="e">
        <f t="shared" si="38"/>
        <v>#N/A</v>
      </c>
      <c r="L470"/>
    </row>
    <row r="471" spans="4:12" x14ac:dyDescent="0.25">
      <c r="D471" s="25" t="str">
        <f t="shared" si="39"/>
        <v/>
      </c>
      <c r="E471" s="25" t="str">
        <f t="shared" si="40"/>
        <v/>
      </c>
      <c r="F471" s="25" t="str">
        <f t="shared" si="41"/>
        <v/>
      </c>
      <c r="G471" s="32" t="str">
        <f>MID($H$11,1825,4)</f>
        <v/>
      </c>
      <c r="H471" s="30" t="e">
        <f t="shared" si="37"/>
        <v>#N/A</v>
      </c>
      <c r="I471" s="30" t="e">
        <f t="shared" si="38"/>
        <v>#N/A</v>
      </c>
      <c r="L471"/>
    </row>
    <row r="472" spans="4:12" x14ac:dyDescent="0.25">
      <c r="D472" s="25" t="str">
        <f t="shared" si="39"/>
        <v/>
      </c>
      <c r="E472" s="25" t="str">
        <f t="shared" si="40"/>
        <v/>
      </c>
      <c r="F472" s="25" t="str">
        <f t="shared" si="41"/>
        <v/>
      </c>
      <c r="G472" s="32" t="str">
        <f>MID($H$11,1829,4)</f>
        <v/>
      </c>
      <c r="H472" s="30" t="e">
        <f t="shared" ref="H472:H535" si="42">VLOOKUP(D472,$A$15:$C$114,2,FALSE)</f>
        <v>#N/A</v>
      </c>
      <c r="I472" s="30" t="e">
        <f t="shared" si="38"/>
        <v>#N/A</v>
      </c>
      <c r="L472"/>
    </row>
    <row r="473" spans="4:12" x14ac:dyDescent="0.25">
      <c r="D473" s="25" t="str">
        <f t="shared" si="39"/>
        <v/>
      </c>
      <c r="E473" s="25" t="str">
        <f t="shared" si="40"/>
        <v/>
      </c>
      <c r="F473" s="25" t="str">
        <f t="shared" si="41"/>
        <v/>
      </c>
      <c r="G473" s="32" t="str">
        <f>MID($H$11,1833,4)</f>
        <v/>
      </c>
      <c r="H473" s="30" t="e">
        <f t="shared" si="42"/>
        <v>#N/A</v>
      </c>
      <c r="I473" s="30" t="e">
        <f t="shared" si="38"/>
        <v>#N/A</v>
      </c>
      <c r="L473"/>
    </row>
    <row r="474" spans="4:12" x14ac:dyDescent="0.25">
      <c r="D474" s="25" t="str">
        <f t="shared" si="39"/>
        <v/>
      </c>
      <c r="E474" s="25" t="str">
        <f t="shared" si="40"/>
        <v/>
      </c>
      <c r="F474" s="25" t="str">
        <f t="shared" si="41"/>
        <v/>
      </c>
      <c r="G474" s="32" t="str">
        <f>MID($H$11,1837,4)</f>
        <v/>
      </c>
      <c r="H474" s="30" t="e">
        <f t="shared" si="42"/>
        <v>#N/A</v>
      </c>
      <c r="I474" s="30" t="e">
        <f t="shared" si="38"/>
        <v>#N/A</v>
      </c>
      <c r="L474"/>
    </row>
    <row r="475" spans="4:12" x14ac:dyDescent="0.25">
      <c r="D475" s="25" t="str">
        <f t="shared" si="39"/>
        <v/>
      </c>
      <c r="E475" s="25" t="str">
        <f t="shared" si="40"/>
        <v/>
      </c>
      <c r="F475" s="25" t="str">
        <f t="shared" si="41"/>
        <v/>
      </c>
      <c r="G475" s="32" t="str">
        <f>MID($H$11,1841,4)</f>
        <v/>
      </c>
      <c r="H475" s="30" t="e">
        <f t="shared" si="42"/>
        <v>#N/A</v>
      </c>
      <c r="I475" s="30" t="e">
        <f t="shared" si="38"/>
        <v>#N/A</v>
      </c>
      <c r="L475"/>
    </row>
    <row r="476" spans="4:12" x14ac:dyDescent="0.25">
      <c r="D476" s="25" t="str">
        <f t="shared" si="39"/>
        <v/>
      </c>
      <c r="E476" s="25" t="str">
        <f t="shared" si="40"/>
        <v/>
      </c>
      <c r="F476" s="25" t="str">
        <f t="shared" si="41"/>
        <v/>
      </c>
      <c r="G476" s="32" t="str">
        <f>MID($H$11,1845,4)</f>
        <v/>
      </c>
      <c r="H476" s="30" t="e">
        <f t="shared" si="42"/>
        <v>#N/A</v>
      </c>
      <c r="I476" s="30" t="e">
        <f t="shared" si="38"/>
        <v>#N/A</v>
      </c>
      <c r="L476"/>
    </row>
    <row r="477" spans="4:12" x14ac:dyDescent="0.25">
      <c r="D477" s="25" t="str">
        <f t="shared" si="39"/>
        <v/>
      </c>
      <c r="E477" s="25" t="str">
        <f t="shared" si="40"/>
        <v/>
      </c>
      <c r="F477" s="25" t="str">
        <f t="shared" si="41"/>
        <v/>
      </c>
      <c r="G477" s="32" t="str">
        <f>MID($H$11,1849,4)</f>
        <v/>
      </c>
      <c r="H477" s="30" t="e">
        <f t="shared" si="42"/>
        <v>#N/A</v>
      </c>
      <c r="I477" s="30" t="e">
        <f t="shared" si="38"/>
        <v>#N/A</v>
      </c>
      <c r="L477"/>
    </row>
    <row r="478" spans="4:12" x14ac:dyDescent="0.25">
      <c r="D478" s="25" t="str">
        <f t="shared" si="39"/>
        <v/>
      </c>
      <c r="E478" s="25" t="str">
        <f t="shared" si="40"/>
        <v/>
      </c>
      <c r="F478" s="25" t="str">
        <f t="shared" si="41"/>
        <v/>
      </c>
      <c r="G478" s="32" t="str">
        <f>MID($H$11,1853,4)</f>
        <v/>
      </c>
      <c r="H478" s="30" t="e">
        <f t="shared" si="42"/>
        <v>#N/A</v>
      </c>
      <c r="I478" s="30" t="e">
        <f t="shared" si="38"/>
        <v>#N/A</v>
      </c>
      <c r="L478"/>
    </row>
    <row r="479" spans="4:12" x14ac:dyDescent="0.25">
      <c r="D479" s="25" t="str">
        <f t="shared" si="39"/>
        <v/>
      </c>
      <c r="E479" s="25" t="str">
        <f t="shared" si="40"/>
        <v/>
      </c>
      <c r="F479" s="25" t="str">
        <f t="shared" si="41"/>
        <v/>
      </c>
      <c r="G479" s="32" t="str">
        <f>MID($H$11,1857,4)</f>
        <v/>
      </c>
      <c r="H479" s="30" t="e">
        <f t="shared" si="42"/>
        <v>#N/A</v>
      </c>
      <c r="I479" s="30" t="e">
        <f t="shared" si="38"/>
        <v>#N/A</v>
      </c>
      <c r="L479"/>
    </row>
    <row r="480" spans="4:12" x14ac:dyDescent="0.25">
      <c r="D480" s="25" t="str">
        <f t="shared" si="39"/>
        <v/>
      </c>
      <c r="E480" s="25" t="str">
        <f t="shared" si="40"/>
        <v/>
      </c>
      <c r="F480" s="25" t="str">
        <f t="shared" si="41"/>
        <v/>
      </c>
      <c r="G480" s="32" t="str">
        <f>MID($H$11,1861,4)</f>
        <v/>
      </c>
      <c r="H480" s="30" t="e">
        <f t="shared" si="42"/>
        <v>#N/A</v>
      </c>
      <c r="I480" s="30" t="e">
        <f t="shared" si="38"/>
        <v>#N/A</v>
      </c>
      <c r="L480"/>
    </row>
    <row r="481" spans="4:12" x14ac:dyDescent="0.25">
      <c r="D481" s="25" t="str">
        <f t="shared" si="39"/>
        <v/>
      </c>
      <c r="E481" s="25" t="str">
        <f t="shared" si="40"/>
        <v/>
      </c>
      <c r="F481" s="25" t="str">
        <f t="shared" si="41"/>
        <v/>
      </c>
      <c r="G481" s="32" t="str">
        <f>MID($H$11,1865,4)</f>
        <v/>
      </c>
      <c r="H481" s="30" t="e">
        <f t="shared" si="42"/>
        <v>#N/A</v>
      </c>
      <c r="I481" s="30" t="e">
        <f t="shared" si="38"/>
        <v>#N/A</v>
      </c>
      <c r="L481"/>
    </row>
    <row r="482" spans="4:12" x14ac:dyDescent="0.25">
      <c r="D482" s="25" t="str">
        <f t="shared" si="39"/>
        <v/>
      </c>
      <c r="E482" s="25" t="str">
        <f t="shared" si="40"/>
        <v/>
      </c>
      <c r="F482" s="25" t="str">
        <f t="shared" si="41"/>
        <v/>
      </c>
      <c r="G482" s="32" t="str">
        <f>MID($H$11,1869,4)</f>
        <v/>
      </c>
      <c r="H482" s="30" t="e">
        <f t="shared" si="42"/>
        <v>#N/A</v>
      </c>
      <c r="I482" s="30" t="e">
        <f t="shared" si="38"/>
        <v>#N/A</v>
      </c>
      <c r="L482"/>
    </row>
    <row r="483" spans="4:12" x14ac:dyDescent="0.25">
      <c r="D483" s="25" t="str">
        <f t="shared" si="39"/>
        <v/>
      </c>
      <c r="E483" s="25" t="str">
        <f t="shared" si="40"/>
        <v/>
      </c>
      <c r="F483" s="25" t="str">
        <f t="shared" si="41"/>
        <v/>
      </c>
      <c r="G483" s="32" t="str">
        <f>MID($H$11,1873,4)</f>
        <v/>
      </c>
      <c r="H483" s="30" t="e">
        <f t="shared" si="42"/>
        <v>#N/A</v>
      </c>
      <c r="I483" s="30" t="e">
        <f t="shared" si="38"/>
        <v>#N/A</v>
      </c>
      <c r="L483"/>
    </row>
    <row r="484" spans="4:12" x14ac:dyDescent="0.25">
      <c r="D484" s="25" t="str">
        <f t="shared" si="39"/>
        <v/>
      </c>
      <c r="E484" s="25" t="str">
        <f t="shared" si="40"/>
        <v/>
      </c>
      <c r="F484" s="25" t="str">
        <f t="shared" si="41"/>
        <v/>
      </c>
      <c r="G484" s="32" t="str">
        <f>MID($H$11,1877,4)</f>
        <v/>
      </c>
      <c r="H484" s="30" t="e">
        <f t="shared" si="42"/>
        <v>#N/A</v>
      </c>
      <c r="I484" s="30" t="e">
        <f t="shared" si="38"/>
        <v>#N/A</v>
      </c>
      <c r="L484"/>
    </row>
    <row r="485" spans="4:12" x14ac:dyDescent="0.25">
      <c r="D485" s="25" t="str">
        <f t="shared" si="39"/>
        <v/>
      </c>
      <c r="E485" s="25" t="str">
        <f t="shared" si="40"/>
        <v/>
      </c>
      <c r="F485" s="25" t="str">
        <f t="shared" si="41"/>
        <v/>
      </c>
      <c r="G485" s="32" t="str">
        <f>MID($H$11,1881,4)</f>
        <v/>
      </c>
      <c r="H485" s="30" t="e">
        <f t="shared" si="42"/>
        <v>#N/A</v>
      </c>
      <c r="I485" s="30" t="e">
        <f t="shared" si="38"/>
        <v>#N/A</v>
      </c>
      <c r="L485"/>
    </row>
    <row r="486" spans="4:12" x14ac:dyDescent="0.25">
      <c r="D486" s="25" t="str">
        <f t="shared" si="39"/>
        <v/>
      </c>
      <c r="E486" s="25" t="str">
        <f t="shared" si="40"/>
        <v/>
      </c>
      <c r="F486" s="25" t="str">
        <f t="shared" si="41"/>
        <v/>
      </c>
      <c r="G486" s="32" t="str">
        <f>MID($H$11,1885,4)</f>
        <v/>
      </c>
      <c r="H486" s="30" t="e">
        <f t="shared" si="42"/>
        <v>#N/A</v>
      </c>
      <c r="I486" s="30" t="e">
        <f t="shared" si="38"/>
        <v>#N/A</v>
      </c>
      <c r="L486"/>
    </row>
    <row r="487" spans="4:12" x14ac:dyDescent="0.25">
      <c r="D487" s="25" t="str">
        <f t="shared" si="39"/>
        <v/>
      </c>
      <c r="E487" s="25" t="str">
        <f t="shared" si="40"/>
        <v/>
      </c>
      <c r="F487" s="25" t="str">
        <f t="shared" si="41"/>
        <v/>
      </c>
      <c r="G487" s="32" t="str">
        <f>MID($H$11,1889,4)</f>
        <v/>
      </c>
      <c r="H487" s="30" t="e">
        <f t="shared" si="42"/>
        <v>#N/A</v>
      </c>
      <c r="I487" s="30" t="e">
        <f t="shared" si="38"/>
        <v>#N/A</v>
      </c>
      <c r="L487"/>
    </row>
    <row r="488" spans="4:12" x14ac:dyDescent="0.25">
      <c r="D488" s="25" t="str">
        <f t="shared" si="39"/>
        <v/>
      </c>
      <c r="E488" s="25" t="str">
        <f t="shared" si="40"/>
        <v/>
      </c>
      <c r="F488" s="25" t="str">
        <f t="shared" si="41"/>
        <v/>
      </c>
      <c r="G488" s="32" t="str">
        <f>MID($H$11,1893,4)</f>
        <v/>
      </c>
      <c r="H488" s="30" t="e">
        <f t="shared" si="42"/>
        <v>#N/A</v>
      </c>
      <c r="I488" s="30" t="e">
        <f t="shared" si="38"/>
        <v>#N/A</v>
      </c>
      <c r="L488"/>
    </row>
    <row r="489" spans="4:12" x14ac:dyDescent="0.25">
      <c r="D489" s="25" t="str">
        <f t="shared" si="39"/>
        <v/>
      </c>
      <c r="E489" s="25" t="str">
        <f t="shared" si="40"/>
        <v/>
      </c>
      <c r="F489" s="25" t="str">
        <f t="shared" si="41"/>
        <v/>
      </c>
      <c r="G489" s="32" t="str">
        <f>MID($H$11,1897,4)</f>
        <v/>
      </c>
      <c r="H489" s="30" t="e">
        <f t="shared" si="42"/>
        <v>#N/A</v>
      </c>
      <c r="I489" s="30" t="e">
        <f t="shared" si="38"/>
        <v>#N/A</v>
      </c>
      <c r="L489"/>
    </row>
    <row r="490" spans="4:12" x14ac:dyDescent="0.25">
      <c r="D490" s="25" t="str">
        <f t="shared" si="39"/>
        <v/>
      </c>
      <c r="E490" s="25" t="str">
        <f t="shared" si="40"/>
        <v/>
      </c>
      <c r="F490" s="25" t="str">
        <f t="shared" si="41"/>
        <v/>
      </c>
      <c r="G490" s="32" t="str">
        <f>MID($H$11,1901,4)</f>
        <v/>
      </c>
      <c r="H490" s="30" t="e">
        <f t="shared" si="42"/>
        <v>#N/A</v>
      </c>
      <c r="I490" s="30" t="e">
        <f t="shared" si="38"/>
        <v>#N/A</v>
      </c>
      <c r="L490"/>
    </row>
    <row r="491" spans="4:12" x14ac:dyDescent="0.25">
      <c r="D491" s="25" t="str">
        <f t="shared" si="39"/>
        <v/>
      </c>
      <c r="E491" s="25" t="str">
        <f t="shared" si="40"/>
        <v/>
      </c>
      <c r="F491" s="25" t="str">
        <f t="shared" si="41"/>
        <v/>
      </c>
      <c r="G491" s="32" t="str">
        <f>MID($H$11,1905,4)</f>
        <v/>
      </c>
      <c r="H491" s="30" t="e">
        <f t="shared" si="42"/>
        <v>#N/A</v>
      </c>
      <c r="I491" s="30" t="e">
        <f t="shared" si="38"/>
        <v>#N/A</v>
      </c>
      <c r="L491"/>
    </row>
    <row r="492" spans="4:12" x14ac:dyDescent="0.25">
      <c r="D492" s="25" t="str">
        <f t="shared" si="39"/>
        <v/>
      </c>
      <c r="E492" s="25" t="str">
        <f t="shared" si="40"/>
        <v/>
      </c>
      <c r="F492" s="25" t="str">
        <f t="shared" si="41"/>
        <v/>
      </c>
      <c r="G492" s="32" t="str">
        <f>MID($H$11,1909,4)</f>
        <v/>
      </c>
      <c r="H492" s="30" t="e">
        <f t="shared" si="42"/>
        <v>#N/A</v>
      </c>
      <c r="I492" s="30" t="e">
        <f t="shared" si="38"/>
        <v>#N/A</v>
      </c>
      <c r="L492"/>
    </row>
    <row r="493" spans="4:12" x14ac:dyDescent="0.25">
      <c r="D493" s="25" t="str">
        <f t="shared" si="39"/>
        <v/>
      </c>
      <c r="E493" s="25" t="str">
        <f t="shared" si="40"/>
        <v/>
      </c>
      <c r="F493" s="25" t="str">
        <f t="shared" si="41"/>
        <v/>
      </c>
      <c r="G493" s="32" t="str">
        <f>MID($H$11,1913,4)</f>
        <v/>
      </c>
      <c r="H493" s="30" t="e">
        <f t="shared" si="42"/>
        <v>#N/A</v>
      </c>
      <c r="I493" s="30" t="e">
        <f t="shared" si="38"/>
        <v>#N/A</v>
      </c>
      <c r="L493"/>
    </row>
    <row r="494" spans="4:12" x14ac:dyDescent="0.25">
      <c r="D494" s="25" t="str">
        <f t="shared" si="39"/>
        <v/>
      </c>
      <c r="E494" s="25" t="str">
        <f t="shared" si="40"/>
        <v/>
      </c>
      <c r="F494" s="25" t="str">
        <f t="shared" si="41"/>
        <v/>
      </c>
      <c r="G494" s="32" t="str">
        <f>MID($H$11,1917,4)</f>
        <v/>
      </c>
      <c r="H494" s="30" t="e">
        <f t="shared" si="42"/>
        <v>#N/A</v>
      </c>
      <c r="I494" s="30" t="e">
        <f t="shared" si="38"/>
        <v>#N/A</v>
      </c>
      <c r="L494"/>
    </row>
    <row r="495" spans="4:12" x14ac:dyDescent="0.25">
      <c r="D495" s="25" t="str">
        <f t="shared" si="39"/>
        <v/>
      </c>
      <c r="E495" s="25" t="str">
        <f t="shared" si="40"/>
        <v/>
      </c>
      <c r="F495" s="25" t="str">
        <f t="shared" si="41"/>
        <v/>
      </c>
      <c r="G495" s="32" t="str">
        <f>MID($H$11,1921,4)</f>
        <v/>
      </c>
      <c r="H495" s="30" t="e">
        <f t="shared" si="42"/>
        <v>#N/A</v>
      </c>
      <c r="I495" s="30" t="e">
        <f t="shared" si="38"/>
        <v>#N/A</v>
      </c>
      <c r="L495"/>
    </row>
    <row r="496" spans="4:12" x14ac:dyDescent="0.25">
      <c r="D496" s="25" t="str">
        <f t="shared" si="39"/>
        <v/>
      </c>
      <c r="E496" s="25" t="str">
        <f t="shared" si="40"/>
        <v/>
      </c>
      <c r="F496" s="25" t="str">
        <f t="shared" si="41"/>
        <v/>
      </c>
      <c r="G496" s="32" t="str">
        <f>MID($H$11,1925,4)</f>
        <v/>
      </c>
      <c r="H496" s="30" t="e">
        <f t="shared" si="42"/>
        <v>#N/A</v>
      </c>
      <c r="I496" s="30" t="e">
        <f t="shared" si="38"/>
        <v>#N/A</v>
      </c>
      <c r="L496"/>
    </row>
    <row r="497" spans="4:12" x14ac:dyDescent="0.25">
      <c r="D497" s="25" t="str">
        <f t="shared" si="39"/>
        <v/>
      </c>
      <c r="E497" s="25" t="str">
        <f t="shared" si="40"/>
        <v/>
      </c>
      <c r="F497" s="25" t="str">
        <f t="shared" si="41"/>
        <v/>
      </c>
      <c r="G497" s="32" t="str">
        <f>MID($H$11,1929,4)</f>
        <v/>
      </c>
      <c r="H497" s="30" t="e">
        <f t="shared" si="42"/>
        <v>#N/A</v>
      </c>
      <c r="I497" s="30" t="e">
        <f t="shared" si="38"/>
        <v>#N/A</v>
      </c>
      <c r="L497"/>
    </row>
    <row r="498" spans="4:12" x14ac:dyDescent="0.25">
      <c r="D498" s="25" t="str">
        <f t="shared" si="39"/>
        <v/>
      </c>
      <c r="E498" s="25" t="str">
        <f t="shared" si="40"/>
        <v/>
      </c>
      <c r="F498" s="25" t="str">
        <f t="shared" si="41"/>
        <v/>
      </c>
      <c r="G498" s="32" t="str">
        <f>MID($H$11,1933,4)</f>
        <v/>
      </c>
      <c r="H498" s="30" t="e">
        <f t="shared" si="42"/>
        <v>#N/A</v>
      </c>
      <c r="I498" s="30" t="e">
        <f t="shared" si="38"/>
        <v>#N/A</v>
      </c>
      <c r="L498"/>
    </row>
    <row r="499" spans="4:12" x14ac:dyDescent="0.25">
      <c r="D499" s="25" t="str">
        <f t="shared" si="39"/>
        <v/>
      </c>
      <c r="E499" s="25" t="str">
        <f t="shared" si="40"/>
        <v/>
      </c>
      <c r="F499" s="25" t="str">
        <f t="shared" si="41"/>
        <v/>
      </c>
      <c r="G499" s="32" t="str">
        <f>MID($H$11,1937,4)</f>
        <v/>
      </c>
      <c r="H499" s="30" t="e">
        <f t="shared" si="42"/>
        <v>#N/A</v>
      </c>
      <c r="I499" s="30" t="e">
        <f t="shared" si="38"/>
        <v>#N/A</v>
      </c>
      <c r="L499"/>
    </row>
    <row r="500" spans="4:12" x14ac:dyDescent="0.25">
      <c r="D500" s="25" t="str">
        <f t="shared" si="39"/>
        <v/>
      </c>
      <c r="E500" s="25" t="str">
        <f t="shared" si="40"/>
        <v/>
      </c>
      <c r="F500" s="25" t="str">
        <f t="shared" si="41"/>
        <v/>
      </c>
      <c r="G500" s="32" t="str">
        <f>MID($H$11,1941,4)</f>
        <v/>
      </c>
      <c r="H500" s="30" t="e">
        <f t="shared" si="42"/>
        <v>#N/A</v>
      </c>
      <c r="I500" s="30" t="e">
        <f t="shared" si="38"/>
        <v>#N/A</v>
      </c>
      <c r="L500"/>
    </row>
    <row r="501" spans="4:12" x14ac:dyDescent="0.25">
      <c r="D501" s="25" t="str">
        <f t="shared" si="39"/>
        <v/>
      </c>
      <c r="E501" s="25" t="str">
        <f t="shared" si="40"/>
        <v/>
      </c>
      <c r="F501" s="25" t="str">
        <f t="shared" si="41"/>
        <v/>
      </c>
      <c r="G501" s="32" t="str">
        <f>MID($H$11,1945,4)</f>
        <v/>
      </c>
      <c r="H501" s="30" t="e">
        <f t="shared" si="42"/>
        <v>#N/A</v>
      </c>
      <c r="I501" s="30" t="e">
        <f t="shared" si="38"/>
        <v>#N/A</v>
      </c>
      <c r="L501"/>
    </row>
    <row r="502" spans="4:12" x14ac:dyDescent="0.25">
      <c r="D502" s="25" t="str">
        <f t="shared" si="39"/>
        <v/>
      </c>
      <c r="E502" s="25" t="str">
        <f t="shared" si="40"/>
        <v/>
      </c>
      <c r="F502" s="25" t="str">
        <f t="shared" si="41"/>
        <v/>
      </c>
      <c r="G502" s="32" t="str">
        <f>MID($H$11,1949,4)</f>
        <v/>
      </c>
      <c r="H502" s="30" t="e">
        <f t="shared" si="42"/>
        <v>#N/A</v>
      </c>
      <c r="I502" s="30" t="e">
        <f t="shared" si="38"/>
        <v>#N/A</v>
      </c>
      <c r="L502"/>
    </row>
    <row r="503" spans="4:12" x14ac:dyDescent="0.25">
      <c r="D503" s="25" t="str">
        <f t="shared" si="39"/>
        <v/>
      </c>
      <c r="E503" s="25" t="str">
        <f t="shared" si="40"/>
        <v/>
      </c>
      <c r="F503" s="25" t="str">
        <f t="shared" si="41"/>
        <v/>
      </c>
      <c r="G503" s="32" t="str">
        <f>MID($H$11,1953,4)</f>
        <v/>
      </c>
      <c r="H503" s="30" t="e">
        <f t="shared" si="42"/>
        <v>#N/A</v>
      </c>
      <c r="I503" s="30" t="e">
        <f t="shared" si="38"/>
        <v>#N/A</v>
      </c>
      <c r="L503"/>
    </row>
    <row r="504" spans="4:12" x14ac:dyDescent="0.25">
      <c r="D504" s="25" t="str">
        <f t="shared" si="39"/>
        <v/>
      </c>
      <c r="E504" s="25" t="str">
        <f t="shared" si="40"/>
        <v/>
      </c>
      <c r="F504" s="25" t="str">
        <f t="shared" si="41"/>
        <v/>
      </c>
      <c r="G504" s="32" t="str">
        <f>MID($H$11,1957,4)</f>
        <v/>
      </c>
      <c r="H504" s="30" t="e">
        <f t="shared" si="42"/>
        <v>#N/A</v>
      </c>
      <c r="I504" s="30" t="e">
        <f t="shared" si="38"/>
        <v>#N/A</v>
      </c>
      <c r="L504"/>
    </row>
    <row r="505" spans="4:12" x14ac:dyDescent="0.25">
      <c r="D505" s="25" t="str">
        <f t="shared" si="39"/>
        <v/>
      </c>
      <c r="E505" s="25" t="str">
        <f t="shared" si="40"/>
        <v/>
      </c>
      <c r="F505" s="25" t="str">
        <f t="shared" si="41"/>
        <v/>
      </c>
      <c r="G505" s="32" t="str">
        <f>MID($H$11,1961,4)</f>
        <v/>
      </c>
      <c r="H505" s="30" t="e">
        <f t="shared" si="42"/>
        <v>#N/A</v>
      </c>
      <c r="I505" s="30" t="e">
        <f t="shared" si="38"/>
        <v>#N/A</v>
      </c>
      <c r="L505"/>
    </row>
    <row r="506" spans="4:12" x14ac:dyDescent="0.25">
      <c r="D506" s="25" t="str">
        <f t="shared" si="39"/>
        <v/>
      </c>
      <c r="E506" s="25" t="str">
        <f t="shared" si="40"/>
        <v/>
      </c>
      <c r="F506" s="25" t="str">
        <f t="shared" si="41"/>
        <v/>
      </c>
      <c r="G506" s="32" t="str">
        <f>MID($H$11,1965,4)</f>
        <v/>
      </c>
      <c r="H506" s="30" t="e">
        <f t="shared" si="42"/>
        <v>#N/A</v>
      </c>
      <c r="I506" s="30" t="e">
        <f t="shared" si="38"/>
        <v>#N/A</v>
      </c>
      <c r="L506"/>
    </row>
    <row r="507" spans="4:12" x14ac:dyDescent="0.25">
      <c r="D507" s="25" t="str">
        <f t="shared" si="39"/>
        <v/>
      </c>
      <c r="E507" s="25" t="str">
        <f t="shared" si="40"/>
        <v/>
      </c>
      <c r="F507" s="25" t="str">
        <f t="shared" si="41"/>
        <v/>
      </c>
      <c r="G507" s="32" t="str">
        <f>MID($H$11,1969,4)</f>
        <v/>
      </c>
      <c r="H507" s="30" t="e">
        <f t="shared" si="42"/>
        <v>#N/A</v>
      </c>
      <c r="I507" s="30" t="e">
        <f t="shared" si="38"/>
        <v>#N/A</v>
      </c>
      <c r="L507"/>
    </row>
    <row r="508" spans="4:12" x14ac:dyDescent="0.25">
      <c r="D508" s="25" t="str">
        <f t="shared" si="39"/>
        <v/>
      </c>
      <c r="E508" s="25" t="str">
        <f t="shared" si="40"/>
        <v/>
      </c>
      <c r="F508" s="25" t="str">
        <f t="shared" si="41"/>
        <v/>
      </c>
      <c r="G508" s="32" t="str">
        <f>MID($H$11,1973,4)</f>
        <v/>
      </c>
      <c r="H508" s="30" t="e">
        <f t="shared" si="42"/>
        <v>#N/A</v>
      </c>
      <c r="I508" s="30" t="e">
        <f t="shared" si="38"/>
        <v>#N/A</v>
      </c>
      <c r="L508"/>
    </row>
    <row r="509" spans="4:12" x14ac:dyDescent="0.25">
      <c r="D509" s="25" t="str">
        <f t="shared" si="39"/>
        <v/>
      </c>
      <c r="E509" s="25" t="str">
        <f t="shared" si="40"/>
        <v/>
      </c>
      <c r="F509" s="25" t="str">
        <f t="shared" si="41"/>
        <v/>
      </c>
      <c r="G509" s="32" t="str">
        <f>MID($H$11,1977,4)</f>
        <v/>
      </c>
      <c r="H509" s="30" t="e">
        <f t="shared" si="42"/>
        <v>#N/A</v>
      </c>
      <c r="I509" s="30" t="e">
        <f t="shared" si="38"/>
        <v>#N/A</v>
      </c>
      <c r="L509"/>
    </row>
    <row r="510" spans="4:12" x14ac:dyDescent="0.25">
      <c r="D510" s="25" t="str">
        <f t="shared" si="39"/>
        <v/>
      </c>
      <c r="E510" s="25" t="str">
        <f t="shared" si="40"/>
        <v/>
      </c>
      <c r="F510" s="25" t="str">
        <f t="shared" si="41"/>
        <v/>
      </c>
      <c r="G510" s="32" t="str">
        <f>MID($H$11,1981,4)</f>
        <v/>
      </c>
      <c r="H510" s="30" t="e">
        <f t="shared" si="42"/>
        <v>#N/A</v>
      </c>
      <c r="I510" s="30" t="e">
        <f t="shared" si="38"/>
        <v>#N/A</v>
      </c>
      <c r="L510"/>
    </row>
    <row r="511" spans="4:12" x14ac:dyDescent="0.25">
      <c r="D511" s="25" t="str">
        <f t="shared" si="39"/>
        <v/>
      </c>
      <c r="E511" s="25" t="str">
        <f t="shared" si="40"/>
        <v/>
      </c>
      <c r="F511" s="25" t="str">
        <f t="shared" si="41"/>
        <v/>
      </c>
      <c r="G511" s="32" t="str">
        <f>MID($H$11,1985,4)</f>
        <v/>
      </c>
      <c r="H511" s="30" t="e">
        <f t="shared" si="42"/>
        <v>#N/A</v>
      </c>
      <c r="I511" s="30" t="e">
        <f t="shared" si="38"/>
        <v>#N/A</v>
      </c>
      <c r="L511"/>
    </row>
    <row r="512" spans="4:12" x14ac:dyDescent="0.25">
      <c r="D512" s="25" t="str">
        <f t="shared" si="39"/>
        <v/>
      </c>
      <c r="E512" s="25" t="str">
        <f t="shared" si="40"/>
        <v/>
      </c>
      <c r="F512" s="25" t="str">
        <f t="shared" si="41"/>
        <v/>
      </c>
      <c r="G512" s="32" t="str">
        <f>MID($H$11,1989,4)</f>
        <v/>
      </c>
      <c r="H512" s="30" t="e">
        <f t="shared" si="42"/>
        <v>#N/A</v>
      </c>
      <c r="I512" s="30" t="e">
        <f t="shared" si="38"/>
        <v>#N/A</v>
      </c>
      <c r="L512"/>
    </row>
    <row r="513" spans="4:12" x14ac:dyDescent="0.25">
      <c r="D513" s="25" t="str">
        <f t="shared" si="39"/>
        <v/>
      </c>
      <c r="E513" s="25" t="str">
        <f t="shared" si="40"/>
        <v/>
      </c>
      <c r="F513" s="25" t="str">
        <f t="shared" si="41"/>
        <v/>
      </c>
      <c r="G513" s="32" t="str">
        <f>MID($H$11,1993,4)</f>
        <v/>
      </c>
      <c r="H513" s="30" t="e">
        <f t="shared" si="42"/>
        <v>#N/A</v>
      </c>
      <c r="I513" s="30" t="e">
        <f t="shared" si="38"/>
        <v>#N/A</v>
      </c>
      <c r="L513"/>
    </row>
    <row r="514" spans="4:12" x14ac:dyDescent="0.25">
      <c r="D514" s="25" t="str">
        <f t="shared" si="39"/>
        <v/>
      </c>
      <c r="E514" s="25" t="str">
        <f t="shared" si="40"/>
        <v/>
      </c>
      <c r="F514" s="25" t="str">
        <f t="shared" si="41"/>
        <v/>
      </c>
      <c r="G514" s="32" t="str">
        <f>MID($H$11,1997,4)</f>
        <v/>
      </c>
      <c r="H514" s="30" t="e">
        <f t="shared" si="42"/>
        <v>#N/A</v>
      </c>
      <c r="I514" s="30" t="e">
        <f t="shared" si="38"/>
        <v>#N/A</v>
      </c>
      <c r="L514"/>
    </row>
    <row r="515" spans="4:12" x14ac:dyDescent="0.25">
      <c r="D515" s="25" t="str">
        <f t="shared" si="39"/>
        <v/>
      </c>
      <c r="E515" s="25" t="str">
        <f t="shared" si="40"/>
        <v/>
      </c>
      <c r="F515" s="25" t="str">
        <f t="shared" si="41"/>
        <v/>
      </c>
      <c r="G515" s="32" t="str">
        <f>MID($H$11,2001,4)</f>
        <v/>
      </c>
      <c r="H515" s="30" t="e">
        <f t="shared" si="42"/>
        <v>#N/A</v>
      </c>
      <c r="I515" s="30" t="e">
        <f t="shared" si="38"/>
        <v>#N/A</v>
      </c>
      <c r="L515"/>
    </row>
    <row r="516" spans="4:12" x14ac:dyDescent="0.25">
      <c r="D516" s="25" t="str">
        <f t="shared" si="39"/>
        <v/>
      </c>
      <c r="E516" s="25" t="str">
        <f t="shared" si="40"/>
        <v/>
      </c>
      <c r="F516" s="25" t="str">
        <f t="shared" si="41"/>
        <v/>
      </c>
      <c r="G516" s="32" t="str">
        <f>MID($H$11,2005,4)</f>
        <v/>
      </c>
      <c r="H516" s="30" t="e">
        <f t="shared" si="42"/>
        <v>#N/A</v>
      </c>
      <c r="I516" s="30" t="e">
        <f t="shared" si="38"/>
        <v>#N/A</v>
      </c>
      <c r="L516"/>
    </row>
    <row r="517" spans="4:12" x14ac:dyDescent="0.25">
      <c r="D517" s="25" t="str">
        <f t="shared" si="39"/>
        <v/>
      </c>
      <c r="E517" s="25" t="str">
        <f t="shared" si="40"/>
        <v/>
      </c>
      <c r="F517" s="25" t="str">
        <f t="shared" si="41"/>
        <v/>
      </c>
      <c r="G517" s="32" t="str">
        <f>MID($H$11,2009,4)</f>
        <v/>
      </c>
      <c r="H517" s="30" t="e">
        <f t="shared" si="42"/>
        <v>#N/A</v>
      </c>
      <c r="I517" s="30" t="e">
        <f t="shared" si="38"/>
        <v>#N/A</v>
      </c>
      <c r="L517"/>
    </row>
    <row r="518" spans="4:12" x14ac:dyDescent="0.25">
      <c r="D518" s="25" t="str">
        <f t="shared" si="39"/>
        <v/>
      </c>
      <c r="E518" s="25" t="str">
        <f t="shared" si="40"/>
        <v/>
      </c>
      <c r="F518" s="25" t="str">
        <f t="shared" si="41"/>
        <v/>
      </c>
      <c r="G518" s="32" t="str">
        <f>MID($H$11,2013,4)</f>
        <v/>
      </c>
      <c r="H518" s="30" t="e">
        <f t="shared" si="42"/>
        <v>#N/A</v>
      </c>
      <c r="I518" s="30" t="e">
        <f t="shared" si="38"/>
        <v>#N/A</v>
      </c>
      <c r="L518"/>
    </row>
    <row r="519" spans="4:12" x14ac:dyDescent="0.25">
      <c r="D519" s="25" t="str">
        <f t="shared" si="39"/>
        <v/>
      </c>
      <c r="E519" s="25" t="str">
        <f t="shared" si="40"/>
        <v/>
      </c>
      <c r="F519" s="25" t="str">
        <f t="shared" si="41"/>
        <v/>
      </c>
      <c r="G519" s="32" t="str">
        <f>MID($H$11,2017,4)</f>
        <v/>
      </c>
      <c r="H519" s="30" t="e">
        <f t="shared" si="42"/>
        <v>#N/A</v>
      </c>
      <c r="I519" s="30" t="e">
        <f t="shared" si="38"/>
        <v>#N/A</v>
      </c>
      <c r="L519"/>
    </row>
    <row r="520" spans="4:12" x14ac:dyDescent="0.25">
      <c r="D520" s="25" t="str">
        <f t="shared" si="39"/>
        <v/>
      </c>
      <c r="E520" s="25" t="str">
        <f t="shared" si="40"/>
        <v/>
      </c>
      <c r="F520" s="25" t="str">
        <f t="shared" si="41"/>
        <v/>
      </c>
      <c r="G520" s="32" t="str">
        <f>MID($H$11,2021,4)</f>
        <v/>
      </c>
      <c r="H520" s="30" t="e">
        <f t="shared" si="42"/>
        <v>#N/A</v>
      </c>
      <c r="I520" s="30" t="e">
        <f t="shared" si="38"/>
        <v>#N/A</v>
      </c>
      <c r="L520"/>
    </row>
    <row r="521" spans="4:12" x14ac:dyDescent="0.25">
      <c r="D521" s="25" t="str">
        <f t="shared" si="39"/>
        <v/>
      </c>
      <c r="E521" s="25" t="str">
        <f t="shared" si="40"/>
        <v/>
      </c>
      <c r="F521" s="25" t="str">
        <f t="shared" si="41"/>
        <v/>
      </c>
      <c r="G521" s="32" t="str">
        <f>MID($H$11,2025,4)</f>
        <v/>
      </c>
      <c r="H521" s="30" t="e">
        <f t="shared" si="42"/>
        <v>#N/A</v>
      </c>
      <c r="I521" s="30" t="e">
        <f t="shared" si="38"/>
        <v>#N/A</v>
      </c>
      <c r="L521"/>
    </row>
    <row r="522" spans="4:12" x14ac:dyDescent="0.25">
      <c r="D522" s="25" t="str">
        <f t="shared" si="39"/>
        <v/>
      </c>
      <c r="E522" s="25" t="str">
        <f t="shared" si="40"/>
        <v/>
      </c>
      <c r="F522" s="25" t="str">
        <f t="shared" si="41"/>
        <v/>
      </c>
      <c r="G522" s="32" t="str">
        <f>MID($H$11,2029,4)</f>
        <v/>
      </c>
      <c r="H522" s="30" t="e">
        <f t="shared" si="42"/>
        <v>#N/A</v>
      </c>
      <c r="I522" s="30" t="e">
        <f t="shared" si="38"/>
        <v>#N/A</v>
      </c>
      <c r="L522"/>
    </row>
    <row r="523" spans="4:12" x14ac:dyDescent="0.25">
      <c r="D523" s="25" t="str">
        <f t="shared" si="39"/>
        <v/>
      </c>
      <c r="E523" s="25" t="str">
        <f t="shared" si="40"/>
        <v/>
      </c>
      <c r="F523" s="25" t="str">
        <f t="shared" si="41"/>
        <v/>
      </c>
      <c r="G523" s="32" t="str">
        <f>MID($H$11,2033,4)</f>
        <v/>
      </c>
      <c r="H523" s="30" t="e">
        <f t="shared" si="42"/>
        <v>#N/A</v>
      </c>
      <c r="I523" s="30" t="e">
        <f t="shared" si="38"/>
        <v>#N/A</v>
      </c>
      <c r="L523"/>
    </row>
    <row r="524" spans="4:12" x14ac:dyDescent="0.25">
      <c r="D524" s="25" t="str">
        <f t="shared" si="39"/>
        <v/>
      </c>
      <c r="E524" s="25" t="str">
        <f t="shared" si="40"/>
        <v/>
      </c>
      <c r="F524" s="25" t="str">
        <f t="shared" si="41"/>
        <v/>
      </c>
      <c r="G524" s="32" t="str">
        <f>MID($H$11,2037,4)</f>
        <v/>
      </c>
      <c r="H524" s="30" t="e">
        <f t="shared" si="42"/>
        <v>#N/A</v>
      </c>
      <c r="I524" s="30" t="e">
        <f t="shared" si="38"/>
        <v>#N/A</v>
      </c>
      <c r="L524"/>
    </row>
    <row r="525" spans="4:12" x14ac:dyDescent="0.25">
      <c r="D525" s="25" t="str">
        <f t="shared" si="39"/>
        <v/>
      </c>
      <c r="E525" s="25" t="str">
        <f t="shared" si="40"/>
        <v/>
      </c>
      <c r="F525" s="25" t="str">
        <f t="shared" si="41"/>
        <v/>
      </c>
      <c r="G525" s="32" t="str">
        <f>MID($H$11,2041,4)</f>
        <v/>
      </c>
      <c r="H525" s="30" t="e">
        <f t="shared" si="42"/>
        <v>#N/A</v>
      </c>
      <c r="I525" s="30" t="e">
        <f t="shared" si="38"/>
        <v>#N/A</v>
      </c>
      <c r="L525"/>
    </row>
    <row r="526" spans="4:12" x14ac:dyDescent="0.25">
      <c r="D526" s="25" t="str">
        <f t="shared" si="39"/>
        <v/>
      </c>
      <c r="E526" s="25" t="str">
        <f t="shared" si="40"/>
        <v/>
      </c>
      <c r="F526" s="25" t="str">
        <f t="shared" si="41"/>
        <v/>
      </c>
      <c r="G526" s="32" t="str">
        <f>MID($H$11,2045,4)</f>
        <v/>
      </c>
      <c r="H526" s="30" t="e">
        <f t="shared" si="42"/>
        <v>#N/A</v>
      </c>
      <c r="I526" s="30" t="e">
        <f t="shared" si="38"/>
        <v>#N/A</v>
      </c>
      <c r="L526"/>
    </row>
    <row r="527" spans="4:12" x14ac:dyDescent="0.25">
      <c r="D527" s="25" t="str">
        <f t="shared" si="39"/>
        <v/>
      </c>
      <c r="E527" s="25" t="str">
        <f t="shared" si="40"/>
        <v/>
      </c>
      <c r="F527" s="25" t="str">
        <f t="shared" si="41"/>
        <v/>
      </c>
      <c r="G527" s="32" t="str">
        <f>MID($H$11,2049,4)</f>
        <v/>
      </c>
      <c r="H527" s="30" t="e">
        <f t="shared" si="42"/>
        <v>#N/A</v>
      </c>
      <c r="I527" s="30" t="e">
        <f t="shared" ref="I527:I590" si="43">VLOOKUP(E527,$A$15:$C$114,3,FALSE)</f>
        <v>#N/A</v>
      </c>
      <c r="L527"/>
    </row>
    <row r="528" spans="4:12" x14ac:dyDescent="0.25">
      <c r="D528" s="25" t="str">
        <f t="shared" ref="D528:D591" si="44">MID(G528,1,2)</f>
        <v/>
      </c>
      <c r="E528" s="25" t="str">
        <f t="shared" ref="E528:E591" si="45">MID(G528,3,2)</f>
        <v/>
      </c>
      <c r="F528" s="25" t="str">
        <f t="shared" ref="F528:F591" si="46">MID(G528,5,2)</f>
        <v/>
      </c>
      <c r="G528" s="32" t="str">
        <f>MID($H$11,2053,4)</f>
        <v/>
      </c>
      <c r="H528" s="30" t="e">
        <f t="shared" si="42"/>
        <v>#N/A</v>
      </c>
      <c r="I528" s="30" t="e">
        <f t="shared" si="43"/>
        <v>#N/A</v>
      </c>
      <c r="L528"/>
    </row>
    <row r="529" spans="4:12" x14ac:dyDescent="0.25">
      <c r="D529" s="25" t="str">
        <f t="shared" si="44"/>
        <v/>
      </c>
      <c r="E529" s="25" t="str">
        <f t="shared" si="45"/>
        <v/>
      </c>
      <c r="F529" s="25" t="str">
        <f t="shared" si="46"/>
        <v/>
      </c>
      <c r="G529" s="32" t="str">
        <f>MID($H$11,2057,4)</f>
        <v/>
      </c>
      <c r="H529" s="30" t="e">
        <f t="shared" si="42"/>
        <v>#N/A</v>
      </c>
      <c r="I529" s="30" t="e">
        <f t="shared" si="43"/>
        <v>#N/A</v>
      </c>
      <c r="L529"/>
    </row>
    <row r="530" spans="4:12" x14ac:dyDescent="0.25">
      <c r="D530" s="25" t="str">
        <f t="shared" si="44"/>
        <v/>
      </c>
      <c r="E530" s="25" t="str">
        <f t="shared" si="45"/>
        <v/>
      </c>
      <c r="F530" s="25" t="str">
        <f t="shared" si="46"/>
        <v/>
      </c>
      <c r="G530" s="32" t="str">
        <f>MID($H$11,2061,4)</f>
        <v/>
      </c>
      <c r="H530" s="30" t="e">
        <f t="shared" si="42"/>
        <v>#N/A</v>
      </c>
      <c r="I530" s="30" t="e">
        <f t="shared" si="43"/>
        <v>#N/A</v>
      </c>
      <c r="L530"/>
    </row>
    <row r="531" spans="4:12" x14ac:dyDescent="0.25">
      <c r="D531" s="25" t="str">
        <f t="shared" si="44"/>
        <v/>
      </c>
      <c r="E531" s="25" t="str">
        <f t="shared" si="45"/>
        <v/>
      </c>
      <c r="F531" s="25" t="str">
        <f t="shared" si="46"/>
        <v/>
      </c>
      <c r="G531" s="32" t="str">
        <f>MID($H$11,2065,4)</f>
        <v/>
      </c>
      <c r="H531" s="30" t="e">
        <f t="shared" si="42"/>
        <v>#N/A</v>
      </c>
      <c r="I531" s="30" t="e">
        <f t="shared" si="43"/>
        <v>#N/A</v>
      </c>
      <c r="L531"/>
    </row>
    <row r="532" spans="4:12" x14ac:dyDescent="0.25">
      <c r="D532" s="25" t="str">
        <f t="shared" si="44"/>
        <v/>
      </c>
      <c r="E532" s="25" t="str">
        <f t="shared" si="45"/>
        <v/>
      </c>
      <c r="F532" s="25" t="str">
        <f t="shared" si="46"/>
        <v/>
      </c>
      <c r="G532" s="32" t="str">
        <f>MID($H$11,2069,4)</f>
        <v/>
      </c>
      <c r="H532" s="30" t="e">
        <f t="shared" si="42"/>
        <v>#N/A</v>
      </c>
      <c r="I532" s="30" t="e">
        <f t="shared" si="43"/>
        <v>#N/A</v>
      </c>
      <c r="L532"/>
    </row>
    <row r="533" spans="4:12" x14ac:dyDescent="0.25">
      <c r="D533" s="25" t="str">
        <f t="shared" si="44"/>
        <v/>
      </c>
      <c r="E533" s="25" t="str">
        <f t="shared" si="45"/>
        <v/>
      </c>
      <c r="F533" s="25" t="str">
        <f t="shared" si="46"/>
        <v/>
      </c>
      <c r="G533" s="32" t="str">
        <f>MID($H$11,2073,4)</f>
        <v/>
      </c>
      <c r="H533" s="30" t="e">
        <f t="shared" si="42"/>
        <v>#N/A</v>
      </c>
      <c r="I533" s="30" t="e">
        <f t="shared" si="43"/>
        <v>#N/A</v>
      </c>
      <c r="L533"/>
    </row>
    <row r="534" spans="4:12" x14ac:dyDescent="0.25">
      <c r="D534" s="25" t="str">
        <f t="shared" si="44"/>
        <v/>
      </c>
      <c r="E534" s="25" t="str">
        <f t="shared" si="45"/>
        <v/>
      </c>
      <c r="F534" s="25" t="str">
        <f t="shared" si="46"/>
        <v/>
      </c>
      <c r="G534" s="32" t="str">
        <f>MID($H$11,2077,4)</f>
        <v/>
      </c>
      <c r="H534" s="30" t="e">
        <f t="shared" si="42"/>
        <v>#N/A</v>
      </c>
      <c r="I534" s="30" t="e">
        <f t="shared" si="43"/>
        <v>#N/A</v>
      </c>
      <c r="L534"/>
    </row>
    <row r="535" spans="4:12" x14ac:dyDescent="0.25">
      <c r="D535" s="25" t="str">
        <f t="shared" si="44"/>
        <v/>
      </c>
      <c r="E535" s="25" t="str">
        <f t="shared" si="45"/>
        <v/>
      </c>
      <c r="F535" s="25" t="str">
        <f t="shared" si="46"/>
        <v/>
      </c>
      <c r="G535" s="32" t="str">
        <f>MID($H$11,2081,4)</f>
        <v/>
      </c>
      <c r="H535" s="30" t="e">
        <f t="shared" si="42"/>
        <v>#N/A</v>
      </c>
      <c r="I535" s="30" t="e">
        <f t="shared" si="43"/>
        <v>#N/A</v>
      </c>
      <c r="L535"/>
    </row>
    <row r="536" spans="4:12" x14ac:dyDescent="0.25">
      <c r="D536" s="25" t="str">
        <f t="shared" si="44"/>
        <v/>
      </c>
      <c r="E536" s="25" t="str">
        <f t="shared" si="45"/>
        <v/>
      </c>
      <c r="F536" s="25" t="str">
        <f t="shared" si="46"/>
        <v/>
      </c>
      <c r="G536" s="32" t="str">
        <f>MID($H$11,2085,4)</f>
        <v/>
      </c>
      <c r="H536" s="30" t="e">
        <f t="shared" ref="H536:H599" si="47">VLOOKUP(D536,$A$15:$C$114,2,FALSE)</f>
        <v>#N/A</v>
      </c>
      <c r="I536" s="30" t="e">
        <f t="shared" si="43"/>
        <v>#N/A</v>
      </c>
      <c r="L536"/>
    </row>
    <row r="537" spans="4:12" x14ac:dyDescent="0.25">
      <c r="D537" s="25" t="str">
        <f t="shared" si="44"/>
        <v/>
      </c>
      <c r="E537" s="25" t="str">
        <f t="shared" si="45"/>
        <v/>
      </c>
      <c r="F537" s="25" t="str">
        <f t="shared" si="46"/>
        <v/>
      </c>
      <c r="G537" s="32" t="str">
        <f>MID($H$11,2089,4)</f>
        <v/>
      </c>
      <c r="H537" s="30" t="e">
        <f t="shared" si="47"/>
        <v>#N/A</v>
      </c>
      <c r="I537" s="30" t="e">
        <f t="shared" si="43"/>
        <v>#N/A</v>
      </c>
      <c r="L537"/>
    </row>
    <row r="538" spans="4:12" x14ac:dyDescent="0.25">
      <c r="D538" s="25" t="str">
        <f t="shared" si="44"/>
        <v/>
      </c>
      <c r="E538" s="25" t="str">
        <f t="shared" si="45"/>
        <v/>
      </c>
      <c r="F538" s="25" t="str">
        <f t="shared" si="46"/>
        <v/>
      </c>
      <c r="G538" s="32" t="str">
        <f>MID($H$11,2093,4)</f>
        <v/>
      </c>
      <c r="H538" s="30" t="e">
        <f t="shared" si="47"/>
        <v>#N/A</v>
      </c>
      <c r="I538" s="30" t="e">
        <f t="shared" si="43"/>
        <v>#N/A</v>
      </c>
      <c r="L538"/>
    </row>
    <row r="539" spans="4:12" x14ac:dyDescent="0.25">
      <c r="D539" s="25" t="str">
        <f t="shared" si="44"/>
        <v/>
      </c>
      <c r="E539" s="25" t="str">
        <f t="shared" si="45"/>
        <v/>
      </c>
      <c r="F539" s="25" t="str">
        <f t="shared" si="46"/>
        <v/>
      </c>
      <c r="G539" s="32" t="str">
        <f>MID($H$11,2097,4)</f>
        <v/>
      </c>
      <c r="H539" s="30" t="e">
        <f t="shared" si="47"/>
        <v>#N/A</v>
      </c>
      <c r="I539" s="30" t="e">
        <f t="shared" si="43"/>
        <v>#N/A</v>
      </c>
      <c r="L539"/>
    </row>
    <row r="540" spans="4:12" x14ac:dyDescent="0.25">
      <c r="D540" s="25" t="str">
        <f t="shared" si="44"/>
        <v/>
      </c>
      <c r="E540" s="25" t="str">
        <f t="shared" si="45"/>
        <v/>
      </c>
      <c r="F540" s="25" t="str">
        <f t="shared" si="46"/>
        <v/>
      </c>
      <c r="G540" s="32" t="str">
        <f>MID($H$11,2101,4)</f>
        <v/>
      </c>
      <c r="H540" s="30" t="e">
        <f t="shared" si="47"/>
        <v>#N/A</v>
      </c>
      <c r="I540" s="30" t="e">
        <f t="shared" si="43"/>
        <v>#N/A</v>
      </c>
      <c r="L540"/>
    </row>
    <row r="541" spans="4:12" x14ac:dyDescent="0.25">
      <c r="D541" s="25" t="str">
        <f t="shared" si="44"/>
        <v/>
      </c>
      <c r="E541" s="25" t="str">
        <f t="shared" si="45"/>
        <v/>
      </c>
      <c r="F541" s="25" t="str">
        <f t="shared" si="46"/>
        <v/>
      </c>
      <c r="G541" s="32" t="str">
        <f>MID($H$11,2105,4)</f>
        <v/>
      </c>
      <c r="H541" s="30" t="e">
        <f t="shared" si="47"/>
        <v>#N/A</v>
      </c>
      <c r="I541" s="30" t="e">
        <f t="shared" si="43"/>
        <v>#N/A</v>
      </c>
      <c r="L541"/>
    </row>
    <row r="542" spans="4:12" x14ac:dyDescent="0.25">
      <c r="D542" s="25" t="str">
        <f t="shared" si="44"/>
        <v/>
      </c>
      <c r="E542" s="25" t="str">
        <f t="shared" si="45"/>
        <v/>
      </c>
      <c r="F542" s="25" t="str">
        <f t="shared" si="46"/>
        <v/>
      </c>
      <c r="G542" s="32" t="str">
        <f>MID($H$11,2109,4)</f>
        <v/>
      </c>
      <c r="H542" s="30" t="e">
        <f t="shared" si="47"/>
        <v>#N/A</v>
      </c>
      <c r="I542" s="30" t="e">
        <f t="shared" si="43"/>
        <v>#N/A</v>
      </c>
      <c r="L542"/>
    </row>
    <row r="543" spans="4:12" x14ac:dyDescent="0.25">
      <c r="D543" s="25" t="str">
        <f t="shared" si="44"/>
        <v/>
      </c>
      <c r="E543" s="25" t="str">
        <f t="shared" si="45"/>
        <v/>
      </c>
      <c r="F543" s="25" t="str">
        <f t="shared" si="46"/>
        <v/>
      </c>
      <c r="G543" s="32" t="str">
        <f>MID($H$11,2113,4)</f>
        <v/>
      </c>
      <c r="H543" s="30" t="e">
        <f t="shared" si="47"/>
        <v>#N/A</v>
      </c>
      <c r="I543" s="30" t="e">
        <f t="shared" si="43"/>
        <v>#N/A</v>
      </c>
      <c r="L543"/>
    </row>
    <row r="544" spans="4:12" x14ac:dyDescent="0.25">
      <c r="D544" s="25" t="str">
        <f t="shared" si="44"/>
        <v/>
      </c>
      <c r="E544" s="25" t="str">
        <f t="shared" si="45"/>
        <v/>
      </c>
      <c r="F544" s="25" t="str">
        <f t="shared" si="46"/>
        <v/>
      </c>
      <c r="G544" s="32" t="str">
        <f>MID($H$11,2117,4)</f>
        <v/>
      </c>
      <c r="H544" s="30" t="e">
        <f t="shared" si="47"/>
        <v>#N/A</v>
      </c>
      <c r="I544" s="30" t="e">
        <f t="shared" si="43"/>
        <v>#N/A</v>
      </c>
      <c r="L544"/>
    </row>
    <row r="545" spans="4:12" x14ac:dyDescent="0.25">
      <c r="D545" s="25" t="str">
        <f t="shared" si="44"/>
        <v/>
      </c>
      <c r="E545" s="25" t="str">
        <f t="shared" si="45"/>
        <v/>
      </c>
      <c r="F545" s="25" t="str">
        <f t="shared" si="46"/>
        <v/>
      </c>
      <c r="G545" s="32" t="str">
        <f>MID($H$11,2121,4)</f>
        <v/>
      </c>
      <c r="H545" s="30" t="e">
        <f t="shared" si="47"/>
        <v>#N/A</v>
      </c>
      <c r="I545" s="30" t="e">
        <f t="shared" si="43"/>
        <v>#N/A</v>
      </c>
      <c r="L545"/>
    </row>
    <row r="546" spans="4:12" x14ac:dyDescent="0.25">
      <c r="D546" s="25" t="str">
        <f t="shared" si="44"/>
        <v/>
      </c>
      <c r="E546" s="25" t="str">
        <f t="shared" si="45"/>
        <v/>
      </c>
      <c r="F546" s="25" t="str">
        <f t="shared" si="46"/>
        <v/>
      </c>
      <c r="G546" s="32" t="str">
        <f>MID($H$11,2125,4)</f>
        <v/>
      </c>
      <c r="H546" s="30" t="e">
        <f t="shared" si="47"/>
        <v>#N/A</v>
      </c>
      <c r="I546" s="30" t="e">
        <f t="shared" si="43"/>
        <v>#N/A</v>
      </c>
      <c r="L546"/>
    </row>
    <row r="547" spans="4:12" x14ac:dyDescent="0.25">
      <c r="D547" s="25" t="str">
        <f t="shared" si="44"/>
        <v/>
      </c>
      <c r="E547" s="25" t="str">
        <f t="shared" si="45"/>
        <v/>
      </c>
      <c r="F547" s="25" t="str">
        <f t="shared" si="46"/>
        <v/>
      </c>
      <c r="G547" s="32" t="str">
        <f>MID($H$11,2129,4)</f>
        <v/>
      </c>
      <c r="H547" s="30" t="e">
        <f t="shared" si="47"/>
        <v>#N/A</v>
      </c>
      <c r="I547" s="30" t="e">
        <f t="shared" si="43"/>
        <v>#N/A</v>
      </c>
      <c r="L547"/>
    </row>
    <row r="548" spans="4:12" x14ac:dyDescent="0.25">
      <c r="D548" s="25" t="str">
        <f t="shared" si="44"/>
        <v/>
      </c>
      <c r="E548" s="25" t="str">
        <f t="shared" si="45"/>
        <v/>
      </c>
      <c r="F548" s="25" t="str">
        <f t="shared" si="46"/>
        <v/>
      </c>
      <c r="G548" s="32" t="str">
        <f>MID($H$11,2133,4)</f>
        <v/>
      </c>
      <c r="H548" s="30" t="e">
        <f t="shared" si="47"/>
        <v>#N/A</v>
      </c>
      <c r="I548" s="30" t="e">
        <f t="shared" si="43"/>
        <v>#N/A</v>
      </c>
      <c r="L548"/>
    </row>
    <row r="549" spans="4:12" x14ac:dyDescent="0.25">
      <c r="D549" s="25" t="str">
        <f t="shared" si="44"/>
        <v/>
      </c>
      <c r="E549" s="25" t="str">
        <f t="shared" si="45"/>
        <v/>
      </c>
      <c r="F549" s="25" t="str">
        <f t="shared" si="46"/>
        <v/>
      </c>
      <c r="G549" s="32" t="str">
        <f>MID($H$11,2137,4)</f>
        <v/>
      </c>
      <c r="H549" s="30" t="e">
        <f t="shared" si="47"/>
        <v>#N/A</v>
      </c>
      <c r="I549" s="30" t="e">
        <f t="shared" si="43"/>
        <v>#N/A</v>
      </c>
      <c r="L549"/>
    </row>
    <row r="550" spans="4:12" x14ac:dyDescent="0.25">
      <c r="D550" s="25" t="str">
        <f t="shared" si="44"/>
        <v/>
      </c>
      <c r="E550" s="25" t="str">
        <f t="shared" si="45"/>
        <v/>
      </c>
      <c r="F550" s="25" t="str">
        <f t="shared" si="46"/>
        <v/>
      </c>
      <c r="G550" s="32" t="str">
        <f>MID($H$11,2141,4)</f>
        <v/>
      </c>
      <c r="H550" s="30" t="e">
        <f t="shared" si="47"/>
        <v>#N/A</v>
      </c>
      <c r="I550" s="30" t="e">
        <f t="shared" si="43"/>
        <v>#N/A</v>
      </c>
      <c r="L550"/>
    </row>
    <row r="551" spans="4:12" x14ac:dyDescent="0.25">
      <c r="D551" s="25" t="str">
        <f t="shared" si="44"/>
        <v/>
      </c>
      <c r="E551" s="25" t="str">
        <f t="shared" si="45"/>
        <v/>
      </c>
      <c r="F551" s="25" t="str">
        <f t="shared" si="46"/>
        <v/>
      </c>
      <c r="G551" s="32" t="str">
        <f>MID($H$11,2145,4)</f>
        <v/>
      </c>
      <c r="H551" s="30" t="e">
        <f t="shared" si="47"/>
        <v>#N/A</v>
      </c>
      <c r="I551" s="30" t="e">
        <f t="shared" si="43"/>
        <v>#N/A</v>
      </c>
      <c r="L551"/>
    </row>
    <row r="552" spans="4:12" x14ac:dyDescent="0.25">
      <c r="D552" s="25" t="str">
        <f t="shared" si="44"/>
        <v/>
      </c>
      <c r="E552" s="25" t="str">
        <f t="shared" si="45"/>
        <v/>
      </c>
      <c r="F552" s="25" t="str">
        <f t="shared" si="46"/>
        <v/>
      </c>
      <c r="G552" s="32" t="str">
        <f>MID($H$11,2149,4)</f>
        <v/>
      </c>
      <c r="H552" s="30" t="e">
        <f t="shared" si="47"/>
        <v>#N/A</v>
      </c>
      <c r="I552" s="30" t="e">
        <f t="shared" si="43"/>
        <v>#N/A</v>
      </c>
      <c r="L552"/>
    </row>
    <row r="553" spans="4:12" x14ac:dyDescent="0.25">
      <c r="D553" s="25" t="str">
        <f t="shared" si="44"/>
        <v/>
      </c>
      <c r="E553" s="25" t="str">
        <f t="shared" si="45"/>
        <v/>
      </c>
      <c r="F553" s="25" t="str">
        <f t="shared" si="46"/>
        <v/>
      </c>
      <c r="G553" s="32" t="str">
        <f>MID($H$11,2153,4)</f>
        <v/>
      </c>
      <c r="H553" s="30" t="e">
        <f t="shared" si="47"/>
        <v>#N/A</v>
      </c>
      <c r="I553" s="30" t="e">
        <f t="shared" si="43"/>
        <v>#N/A</v>
      </c>
      <c r="L553"/>
    </row>
    <row r="554" spans="4:12" x14ac:dyDescent="0.25">
      <c r="D554" s="25" t="str">
        <f t="shared" si="44"/>
        <v/>
      </c>
      <c r="E554" s="25" t="str">
        <f t="shared" si="45"/>
        <v/>
      </c>
      <c r="F554" s="25" t="str">
        <f t="shared" si="46"/>
        <v/>
      </c>
      <c r="G554" s="32" t="str">
        <f>MID($H$11,2157,4)</f>
        <v/>
      </c>
      <c r="H554" s="30" t="e">
        <f t="shared" si="47"/>
        <v>#N/A</v>
      </c>
      <c r="I554" s="30" t="e">
        <f t="shared" si="43"/>
        <v>#N/A</v>
      </c>
      <c r="L554"/>
    </row>
    <row r="555" spans="4:12" x14ac:dyDescent="0.25">
      <c r="D555" s="25" t="str">
        <f t="shared" si="44"/>
        <v/>
      </c>
      <c r="E555" s="25" t="str">
        <f t="shared" si="45"/>
        <v/>
      </c>
      <c r="F555" s="25" t="str">
        <f t="shared" si="46"/>
        <v/>
      </c>
      <c r="G555" s="32" t="str">
        <f>MID($H$11,2161,4)</f>
        <v/>
      </c>
      <c r="H555" s="30" t="e">
        <f t="shared" si="47"/>
        <v>#N/A</v>
      </c>
      <c r="I555" s="30" t="e">
        <f t="shared" si="43"/>
        <v>#N/A</v>
      </c>
      <c r="L555"/>
    </row>
    <row r="556" spans="4:12" x14ac:dyDescent="0.25">
      <c r="D556" s="25" t="str">
        <f t="shared" si="44"/>
        <v/>
      </c>
      <c r="E556" s="25" t="str">
        <f t="shared" si="45"/>
        <v/>
      </c>
      <c r="F556" s="25" t="str">
        <f t="shared" si="46"/>
        <v/>
      </c>
      <c r="G556" s="32" t="str">
        <f>MID($H$11,2165,4)</f>
        <v/>
      </c>
      <c r="H556" s="30" t="e">
        <f t="shared" si="47"/>
        <v>#N/A</v>
      </c>
      <c r="I556" s="30" t="e">
        <f t="shared" si="43"/>
        <v>#N/A</v>
      </c>
      <c r="L556"/>
    </row>
    <row r="557" spans="4:12" x14ac:dyDescent="0.25">
      <c r="D557" s="25" t="str">
        <f t="shared" si="44"/>
        <v/>
      </c>
      <c r="E557" s="25" t="str">
        <f t="shared" si="45"/>
        <v/>
      </c>
      <c r="F557" s="25" t="str">
        <f t="shared" si="46"/>
        <v/>
      </c>
      <c r="G557" s="32" t="str">
        <f>MID($H$11,2169,4)</f>
        <v/>
      </c>
      <c r="H557" s="30" t="e">
        <f t="shared" si="47"/>
        <v>#N/A</v>
      </c>
      <c r="I557" s="30" t="e">
        <f t="shared" si="43"/>
        <v>#N/A</v>
      </c>
      <c r="L557"/>
    </row>
    <row r="558" spans="4:12" x14ac:dyDescent="0.25">
      <c r="D558" s="25" t="str">
        <f t="shared" si="44"/>
        <v/>
      </c>
      <c r="E558" s="25" t="str">
        <f t="shared" si="45"/>
        <v/>
      </c>
      <c r="F558" s="25" t="str">
        <f t="shared" si="46"/>
        <v/>
      </c>
      <c r="G558" s="32" t="str">
        <f>MID($H$11,2173,4)</f>
        <v/>
      </c>
      <c r="H558" s="30" t="e">
        <f t="shared" si="47"/>
        <v>#N/A</v>
      </c>
      <c r="I558" s="30" t="e">
        <f t="shared" si="43"/>
        <v>#N/A</v>
      </c>
      <c r="L558"/>
    </row>
    <row r="559" spans="4:12" x14ac:dyDescent="0.25">
      <c r="D559" s="25" t="str">
        <f t="shared" si="44"/>
        <v/>
      </c>
      <c r="E559" s="25" t="str">
        <f t="shared" si="45"/>
        <v/>
      </c>
      <c r="F559" s="25" t="str">
        <f t="shared" si="46"/>
        <v/>
      </c>
      <c r="G559" s="32" t="str">
        <f>MID($H$11,2177,4)</f>
        <v/>
      </c>
      <c r="H559" s="30" t="e">
        <f t="shared" si="47"/>
        <v>#N/A</v>
      </c>
      <c r="I559" s="30" t="e">
        <f t="shared" si="43"/>
        <v>#N/A</v>
      </c>
      <c r="L559"/>
    </row>
    <row r="560" spans="4:12" x14ac:dyDescent="0.25">
      <c r="D560" s="25" t="str">
        <f t="shared" si="44"/>
        <v/>
      </c>
      <c r="E560" s="25" t="str">
        <f t="shared" si="45"/>
        <v/>
      </c>
      <c r="F560" s="25" t="str">
        <f t="shared" si="46"/>
        <v/>
      </c>
      <c r="G560" s="32" t="str">
        <f>MID($H$11,2181,4)</f>
        <v/>
      </c>
      <c r="H560" s="30" t="e">
        <f t="shared" si="47"/>
        <v>#N/A</v>
      </c>
      <c r="I560" s="30" t="e">
        <f t="shared" si="43"/>
        <v>#N/A</v>
      </c>
      <c r="L560"/>
    </row>
    <row r="561" spans="4:12" x14ac:dyDescent="0.25">
      <c r="D561" s="25" t="str">
        <f t="shared" si="44"/>
        <v/>
      </c>
      <c r="E561" s="25" t="str">
        <f t="shared" si="45"/>
        <v/>
      </c>
      <c r="F561" s="25" t="str">
        <f t="shared" si="46"/>
        <v/>
      </c>
      <c r="G561" s="32" t="str">
        <f>MID($H$11,2185,4)</f>
        <v/>
      </c>
      <c r="H561" s="30" t="e">
        <f t="shared" si="47"/>
        <v>#N/A</v>
      </c>
      <c r="I561" s="30" t="e">
        <f t="shared" si="43"/>
        <v>#N/A</v>
      </c>
      <c r="L561"/>
    </row>
    <row r="562" spans="4:12" x14ac:dyDescent="0.25">
      <c r="D562" s="25" t="str">
        <f t="shared" si="44"/>
        <v/>
      </c>
      <c r="E562" s="25" t="str">
        <f t="shared" si="45"/>
        <v/>
      </c>
      <c r="F562" s="25" t="str">
        <f t="shared" si="46"/>
        <v/>
      </c>
      <c r="G562" s="32" t="str">
        <f>MID($H$11,2189,4)</f>
        <v/>
      </c>
      <c r="H562" s="30" t="e">
        <f t="shared" si="47"/>
        <v>#N/A</v>
      </c>
      <c r="I562" s="30" t="e">
        <f t="shared" si="43"/>
        <v>#N/A</v>
      </c>
      <c r="L562"/>
    </row>
    <row r="563" spans="4:12" x14ac:dyDescent="0.25">
      <c r="D563" s="25" t="str">
        <f t="shared" si="44"/>
        <v/>
      </c>
      <c r="E563" s="25" t="str">
        <f t="shared" si="45"/>
        <v/>
      </c>
      <c r="F563" s="25" t="str">
        <f t="shared" si="46"/>
        <v/>
      </c>
      <c r="G563" s="32" t="str">
        <f>MID($H$11,2193,4)</f>
        <v/>
      </c>
      <c r="H563" s="30" t="e">
        <f t="shared" si="47"/>
        <v>#N/A</v>
      </c>
      <c r="I563" s="30" t="e">
        <f t="shared" si="43"/>
        <v>#N/A</v>
      </c>
      <c r="L563"/>
    </row>
    <row r="564" spans="4:12" x14ac:dyDescent="0.25">
      <c r="D564" s="25" t="str">
        <f t="shared" si="44"/>
        <v/>
      </c>
      <c r="E564" s="25" t="str">
        <f t="shared" si="45"/>
        <v/>
      </c>
      <c r="F564" s="25" t="str">
        <f t="shared" si="46"/>
        <v/>
      </c>
      <c r="G564" s="32" t="str">
        <f>MID($H$11,2197,4)</f>
        <v/>
      </c>
      <c r="H564" s="30" t="e">
        <f t="shared" si="47"/>
        <v>#N/A</v>
      </c>
      <c r="I564" s="30" t="e">
        <f t="shared" si="43"/>
        <v>#N/A</v>
      </c>
      <c r="L564"/>
    </row>
    <row r="565" spans="4:12" x14ac:dyDescent="0.25">
      <c r="D565" s="25" t="str">
        <f t="shared" si="44"/>
        <v/>
      </c>
      <c r="E565" s="25" t="str">
        <f t="shared" si="45"/>
        <v/>
      </c>
      <c r="F565" s="25" t="str">
        <f t="shared" si="46"/>
        <v/>
      </c>
      <c r="G565" s="32" t="str">
        <f>MID($H$11,2201,4)</f>
        <v/>
      </c>
      <c r="H565" s="30" t="e">
        <f t="shared" si="47"/>
        <v>#N/A</v>
      </c>
      <c r="I565" s="30" t="e">
        <f t="shared" si="43"/>
        <v>#N/A</v>
      </c>
      <c r="L565"/>
    </row>
    <row r="566" spans="4:12" x14ac:dyDescent="0.25">
      <c r="D566" s="25" t="str">
        <f t="shared" si="44"/>
        <v/>
      </c>
      <c r="E566" s="25" t="str">
        <f t="shared" si="45"/>
        <v/>
      </c>
      <c r="F566" s="25" t="str">
        <f t="shared" si="46"/>
        <v/>
      </c>
      <c r="G566" s="32" t="str">
        <f>MID($H$11,2205,4)</f>
        <v/>
      </c>
      <c r="H566" s="30" t="e">
        <f t="shared" si="47"/>
        <v>#N/A</v>
      </c>
      <c r="I566" s="30" t="e">
        <f t="shared" si="43"/>
        <v>#N/A</v>
      </c>
      <c r="L566"/>
    </row>
    <row r="567" spans="4:12" x14ac:dyDescent="0.25">
      <c r="D567" s="25" t="str">
        <f t="shared" si="44"/>
        <v/>
      </c>
      <c r="E567" s="25" t="str">
        <f t="shared" si="45"/>
        <v/>
      </c>
      <c r="F567" s="25" t="str">
        <f t="shared" si="46"/>
        <v/>
      </c>
      <c r="G567" s="32" t="str">
        <f>MID($H$11,2209,4)</f>
        <v/>
      </c>
      <c r="H567" s="30" t="e">
        <f t="shared" si="47"/>
        <v>#N/A</v>
      </c>
      <c r="I567" s="30" t="e">
        <f t="shared" si="43"/>
        <v>#N/A</v>
      </c>
      <c r="L567"/>
    </row>
    <row r="568" spans="4:12" x14ac:dyDescent="0.25">
      <c r="D568" s="25" t="str">
        <f t="shared" si="44"/>
        <v/>
      </c>
      <c r="E568" s="25" t="str">
        <f t="shared" si="45"/>
        <v/>
      </c>
      <c r="F568" s="25" t="str">
        <f t="shared" si="46"/>
        <v/>
      </c>
      <c r="G568" s="32" t="str">
        <f>MID($H$11,2213,4)</f>
        <v/>
      </c>
      <c r="H568" s="30" t="e">
        <f t="shared" si="47"/>
        <v>#N/A</v>
      </c>
      <c r="I568" s="30" t="e">
        <f t="shared" si="43"/>
        <v>#N/A</v>
      </c>
      <c r="L568"/>
    </row>
    <row r="569" spans="4:12" x14ac:dyDescent="0.25">
      <c r="D569" s="25" t="str">
        <f t="shared" si="44"/>
        <v/>
      </c>
      <c r="E569" s="25" t="str">
        <f t="shared" si="45"/>
        <v/>
      </c>
      <c r="F569" s="25" t="str">
        <f t="shared" si="46"/>
        <v/>
      </c>
      <c r="G569" s="32" t="str">
        <f>MID($H$11,2217,4)</f>
        <v/>
      </c>
      <c r="H569" s="30" t="e">
        <f t="shared" si="47"/>
        <v>#N/A</v>
      </c>
      <c r="I569" s="30" t="e">
        <f t="shared" si="43"/>
        <v>#N/A</v>
      </c>
      <c r="L569"/>
    </row>
    <row r="570" spans="4:12" x14ac:dyDescent="0.25">
      <c r="D570" s="25" t="str">
        <f t="shared" si="44"/>
        <v/>
      </c>
      <c r="E570" s="25" t="str">
        <f t="shared" si="45"/>
        <v/>
      </c>
      <c r="F570" s="25" t="str">
        <f t="shared" si="46"/>
        <v/>
      </c>
      <c r="G570" s="32" t="str">
        <f>MID($H$11,2221,4)</f>
        <v/>
      </c>
      <c r="H570" s="30" t="e">
        <f t="shared" si="47"/>
        <v>#N/A</v>
      </c>
      <c r="I570" s="30" t="e">
        <f t="shared" si="43"/>
        <v>#N/A</v>
      </c>
      <c r="L570"/>
    </row>
    <row r="571" spans="4:12" x14ac:dyDescent="0.25">
      <c r="D571" s="25" t="str">
        <f t="shared" si="44"/>
        <v/>
      </c>
      <c r="E571" s="25" t="str">
        <f t="shared" si="45"/>
        <v/>
      </c>
      <c r="F571" s="25" t="str">
        <f t="shared" si="46"/>
        <v/>
      </c>
      <c r="G571" s="32" t="str">
        <f>MID($H$11,2225,4)</f>
        <v/>
      </c>
      <c r="H571" s="30" t="e">
        <f t="shared" si="47"/>
        <v>#N/A</v>
      </c>
      <c r="I571" s="30" t="e">
        <f t="shared" si="43"/>
        <v>#N/A</v>
      </c>
      <c r="L571"/>
    </row>
    <row r="572" spans="4:12" x14ac:dyDescent="0.25">
      <c r="D572" s="25" t="str">
        <f t="shared" si="44"/>
        <v/>
      </c>
      <c r="E572" s="25" t="str">
        <f t="shared" si="45"/>
        <v/>
      </c>
      <c r="F572" s="25" t="str">
        <f t="shared" si="46"/>
        <v/>
      </c>
      <c r="G572" s="32" t="str">
        <f>MID($H$11,2229,4)</f>
        <v/>
      </c>
      <c r="H572" s="30" t="e">
        <f t="shared" si="47"/>
        <v>#N/A</v>
      </c>
      <c r="I572" s="30" t="e">
        <f t="shared" si="43"/>
        <v>#N/A</v>
      </c>
      <c r="L572"/>
    </row>
    <row r="573" spans="4:12" x14ac:dyDescent="0.25">
      <c r="D573" s="25" t="str">
        <f t="shared" si="44"/>
        <v/>
      </c>
      <c r="E573" s="25" t="str">
        <f t="shared" si="45"/>
        <v/>
      </c>
      <c r="F573" s="25" t="str">
        <f t="shared" si="46"/>
        <v/>
      </c>
      <c r="G573" s="32" t="str">
        <f>MID($H$11,2233,4)</f>
        <v/>
      </c>
      <c r="H573" s="30" t="e">
        <f t="shared" si="47"/>
        <v>#N/A</v>
      </c>
      <c r="I573" s="30" t="e">
        <f t="shared" si="43"/>
        <v>#N/A</v>
      </c>
      <c r="L573"/>
    </row>
    <row r="574" spans="4:12" x14ac:dyDescent="0.25">
      <c r="D574" s="25" t="str">
        <f t="shared" si="44"/>
        <v/>
      </c>
      <c r="E574" s="25" t="str">
        <f t="shared" si="45"/>
        <v/>
      </c>
      <c r="F574" s="25" t="str">
        <f t="shared" si="46"/>
        <v/>
      </c>
      <c r="G574" s="32" t="str">
        <f>MID($H$11,2237,4)</f>
        <v/>
      </c>
      <c r="H574" s="30" t="e">
        <f t="shared" si="47"/>
        <v>#N/A</v>
      </c>
      <c r="I574" s="30" t="e">
        <f t="shared" si="43"/>
        <v>#N/A</v>
      </c>
      <c r="L574"/>
    </row>
    <row r="575" spans="4:12" x14ac:dyDescent="0.25">
      <c r="D575" s="25" t="str">
        <f t="shared" si="44"/>
        <v/>
      </c>
      <c r="E575" s="25" t="str">
        <f t="shared" si="45"/>
        <v/>
      </c>
      <c r="F575" s="25" t="str">
        <f t="shared" si="46"/>
        <v/>
      </c>
      <c r="G575" s="32" t="str">
        <f>MID($H$11,2241,4)</f>
        <v/>
      </c>
      <c r="H575" s="30" t="e">
        <f t="shared" si="47"/>
        <v>#N/A</v>
      </c>
      <c r="I575" s="30" t="e">
        <f t="shared" si="43"/>
        <v>#N/A</v>
      </c>
      <c r="L575"/>
    </row>
    <row r="576" spans="4:12" x14ac:dyDescent="0.25">
      <c r="D576" s="25" t="str">
        <f t="shared" si="44"/>
        <v/>
      </c>
      <c r="E576" s="25" t="str">
        <f t="shared" si="45"/>
        <v/>
      </c>
      <c r="F576" s="25" t="str">
        <f t="shared" si="46"/>
        <v/>
      </c>
      <c r="G576" s="32" t="str">
        <f>MID($H$11,2245,4)</f>
        <v/>
      </c>
      <c r="H576" s="30" t="e">
        <f t="shared" si="47"/>
        <v>#N/A</v>
      </c>
      <c r="I576" s="30" t="e">
        <f t="shared" si="43"/>
        <v>#N/A</v>
      </c>
      <c r="L576"/>
    </row>
    <row r="577" spans="4:12" x14ac:dyDescent="0.25">
      <c r="D577" s="25" t="str">
        <f t="shared" si="44"/>
        <v/>
      </c>
      <c r="E577" s="25" t="str">
        <f t="shared" si="45"/>
        <v/>
      </c>
      <c r="F577" s="25" t="str">
        <f t="shared" si="46"/>
        <v/>
      </c>
      <c r="G577" s="32" t="str">
        <f>MID($H$11,2249,4)</f>
        <v/>
      </c>
      <c r="H577" s="30" t="e">
        <f t="shared" si="47"/>
        <v>#N/A</v>
      </c>
      <c r="I577" s="30" t="e">
        <f t="shared" si="43"/>
        <v>#N/A</v>
      </c>
      <c r="L577"/>
    </row>
    <row r="578" spans="4:12" x14ac:dyDescent="0.25">
      <c r="D578" s="25" t="str">
        <f t="shared" si="44"/>
        <v/>
      </c>
      <c r="E578" s="25" t="str">
        <f t="shared" si="45"/>
        <v/>
      </c>
      <c r="F578" s="25" t="str">
        <f t="shared" si="46"/>
        <v/>
      </c>
      <c r="G578" s="32" t="str">
        <f>MID($H$11,2253,4)</f>
        <v/>
      </c>
      <c r="H578" s="30" t="e">
        <f t="shared" si="47"/>
        <v>#N/A</v>
      </c>
      <c r="I578" s="30" t="e">
        <f t="shared" si="43"/>
        <v>#N/A</v>
      </c>
      <c r="L578"/>
    </row>
    <row r="579" spans="4:12" x14ac:dyDescent="0.25">
      <c r="D579" s="25" t="str">
        <f t="shared" si="44"/>
        <v/>
      </c>
      <c r="E579" s="25" t="str">
        <f t="shared" si="45"/>
        <v/>
      </c>
      <c r="F579" s="25" t="str">
        <f t="shared" si="46"/>
        <v/>
      </c>
      <c r="G579" s="32" t="str">
        <f>MID($H$11,2257,4)</f>
        <v/>
      </c>
      <c r="H579" s="30" t="e">
        <f t="shared" si="47"/>
        <v>#N/A</v>
      </c>
      <c r="I579" s="30" t="e">
        <f t="shared" si="43"/>
        <v>#N/A</v>
      </c>
      <c r="L579"/>
    </row>
    <row r="580" spans="4:12" x14ac:dyDescent="0.25">
      <c r="D580" s="25" t="str">
        <f t="shared" si="44"/>
        <v/>
      </c>
      <c r="E580" s="25" t="str">
        <f t="shared" si="45"/>
        <v/>
      </c>
      <c r="F580" s="25" t="str">
        <f t="shared" si="46"/>
        <v/>
      </c>
      <c r="G580" s="32" t="str">
        <f>MID($H$11,2261,4)</f>
        <v/>
      </c>
      <c r="H580" s="30" t="e">
        <f t="shared" si="47"/>
        <v>#N/A</v>
      </c>
      <c r="I580" s="30" t="e">
        <f t="shared" si="43"/>
        <v>#N/A</v>
      </c>
      <c r="L580"/>
    </row>
    <row r="581" spans="4:12" x14ac:dyDescent="0.25">
      <c r="D581" s="25" t="str">
        <f t="shared" si="44"/>
        <v/>
      </c>
      <c r="E581" s="25" t="str">
        <f t="shared" si="45"/>
        <v/>
      </c>
      <c r="F581" s="25" t="str">
        <f t="shared" si="46"/>
        <v/>
      </c>
      <c r="G581" s="32" t="str">
        <f>MID($H$11,2265,4)</f>
        <v/>
      </c>
      <c r="H581" s="30" t="e">
        <f t="shared" si="47"/>
        <v>#N/A</v>
      </c>
      <c r="I581" s="30" t="e">
        <f t="shared" si="43"/>
        <v>#N/A</v>
      </c>
      <c r="L581"/>
    </row>
    <row r="582" spans="4:12" x14ac:dyDescent="0.25">
      <c r="D582" s="25" t="str">
        <f t="shared" si="44"/>
        <v/>
      </c>
      <c r="E582" s="25" t="str">
        <f t="shared" si="45"/>
        <v/>
      </c>
      <c r="F582" s="25" t="str">
        <f t="shared" si="46"/>
        <v/>
      </c>
      <c r="G582" s="32" t="str">
        <f>MID($H$11,2269,4)</f>
        <v/>
      </c>
      <c r="H582" s="30" t="e">
        <f t="shared" si="47"/>
        <v>#N/A</v>
      </c>
      <c r="I582" s="30" t="e">
        <f t="shared" si="43"/>
        <v>#N/A</v>
      </c>
      <c r="L582"/>
    </row>
    <row r="583" spans="4:12" x14ac:dyDescent="0.25">
      <c r="D583" s="25" t="str">
        <f t="shared" si="44"/>
        <v/>
      </c>
      <c r="E583" s="25" t="str">
        <f t="shared" si="45"/>
        <v/>
      </c>
      <c r="F583" s="25" t="str">
        <f t="shared" si="46"/>
        <v/>
      </c>
      <c r="G583" s="32" t="str">
        <f>MID($H$11,2273,4)</f>
        <v/>
      </c>
      <c r="H583" s="30" t="e">
        <f t="shared" si="47"/>
        <v>#N/A</v>
      </c>
      <c r="I583" s="30" t="e">
        <f t="shared" si="43"/>
        <v>#N/A</v>
      </c>
      <c r="L583"/>
    </row>
    <row r="584" spans="4:12" x14ac:dyDescent="0.25">
      <c r="D584" s="25" t="str">
        <f t="shared" si="44"/>
        <v/>
      </c>
      <c r="E584" s="25" t="str">
        <f t="shared" si="45"/>
        <v/>
      </c>
      <c r="F584" s="25" t="str">
        <f t="shared" si="46"/>
        <v/>
      </c>
      <c r="G584" s="32" t="str">
        <f>MID($H$11,2277,4)</f>
        <v/>
      </c>
      <c r="H584" s="30" t="e">
        <f t="shared" si="47"/>
        <v>#N/A</v>
      </c>
      <c r="I584" s="30" t="e">
        <f t="shared" si="43"/>
        <v>#N/A</v>
      </c>
      <c r="L584"/>
    </row>
    <row r="585" spans="4:12" x14ac:dyDescent="0.25">
      <c r="D585" s="25" t="str">
        <f t="shared" si="44"/>
        <v/>
      </c>
      <c r="E585" s="25" t="str">
        <f t="shared" si="45"/>
        <v/>
      </c>
      <c r="F585" s="25" t="str">
        <f t="shared" si="46"/>
        <v/>
      </c>
      <c r="G585" s="32" t="str">
        <f>MID($H$11,2281,4)</f>
        <v/>
      </c>
      <c r="H585" s="30" t="e">
        <f t="shared" si="47"/>
        <v>#N/A</v>
      </c>
      <c r="I585" s="30" t="e">
        <f t="shared" si="43"/>
        <v>#N/A</v>
      </c>
      <c r="L585"/>
    </row>
    <row r="586" spans="4:12" x14ac:dyDescent="0.25">
      <c r="D586" s="25" t="str">
        <f t="shared" si="44"/>
        <v/>
      </c>
      <c r="E586" s="25" t="str">
        <f t="shared" si="45"/>
        <v/>
      </c>
      <c r="F586" s="25" t="str">
        <f t="shared" si="46"/>
        <v/>
      </c>
      <c r="G586" s="32" t="str">
        <f>MID($H$11,2285,4)</f>
        <v/>
      </c>
      <c r="H586" s="30" t="e">
        <f t="shared" si="47"/>
        <v>#N/A</v>
      </c>
      <c r="I586" s="30" t="e">
        <f t="shared" si="43"/>
        <v>#N/A</v>
      </c>
      <c r="L586"/>
    </row>
    <row r="587" spans="4:12" x14ac:dyDescent="0.25">
      <c r="D587" s="25" t="str">
        <f t="shared" si="44"/>
        <v/>
      </c>
      <c r="E587" s="25" t="str">
        <f t="shared" si="45"/>
        <v/>
      </c>
      <c r="F587" s="25" t="str">
        <f t="shared" si="46"/>
        <v/>
      </c>
      <c r="G587" s="32" t="str">
        <f>MID($H$11,2289,4)</f>
        <v/>
      </c>
      <c r="H587" s="30" t="e">
        <f t="shared" si="47"/>
        <v>#N/A</v>
      </c>
      <c r="I587" s="30" t="e">
        <f t="shared" si="43"/>
        <v>#N/A</v>
      </c>
      <c r="L587"/>
    </row>
    <row r="588" spans="4:12" x14ac:dyDescent="0.25">
      <c r="D588" s="25" t="str">
        <f t="shared" si="44"/>
        <v/>
      </c>
      <c r="E588" s="25" t="str">
        <f t="shared" si="45"/>
        <v/>
      </c>
      <c r="F588" s="25" t="str">
        <f t="shared" si="46"/>
        <v/>
      </c>
      <c r="G588" s="32" t="str">
        <f>MID($H$11,2293,4)</f>
        <v/>
      </c>
      <c r="H588" s="30" t="e">
        <f t="shared" si="47"/>
        <v>#N/A</v>
      </c>
      <c r="I588" s="30" t="e">
        <f t="shared" si="43"/>
        <v>#N/A</v>
      </c>
      <c r="L588"/>
    </row>
    <row r="589" spans="4:12" x14ac:dyDescent="0.25">
      <c r="D589" s="25" t="str">
        <f t="shared" si="44"/>
        <v/>
      </c>
      <c r="E589" s="25" t="str">
        <f t="shared" si="45"/>
        <v/>
      </c>
      <c r="F589" s="25" t="str">
        <f t="shared" si="46"/>
        <v/>
      </c>
      <c r="G589" s="32" t="str">
        <f>MID($H$11,2297,4)</f>
        <v/>
      </c>
      <c r="H589" s="30" t="e">
        <f t="shared" si="47"/>
        <v>#N/A</v>
      </c>
      <c r="I589" s="30" t="e">
        <f t="shared" si="43"/>
        <v>#N/A</v>
      </c>
      <c r="L589"/>
    </row>
    <row r="590" spans="4:12" x14ac:dyDescent="0.25">
      <c r="D590" s="25" t="str">
        <f t="shared" si="44"/>
        <v/>
      </c>
      <c r="E590" s="25" t="str">
        <f t="shared" si="45"/>
        <v/>
      </c>
      <c r="F590" s="25" t="str">
        <f t="shared" si="46"/>
        <v/>
      </c>
      <c r="G590" s="32" t="str">
        <f>MID($H$11,2301,4)</f>
        <v/>
      </c>
      <c r="H590" s="30" t="e">
        <f t="shared" si="47"/>
        <v>#N/A</v>
      </c>
      <c r="I590" s="30" t="e">
        <f t="shared" si="43"/>
        <v>#N/A</v>
      </c>
      <c r="L590"/>
    </row>
    <row r="591" spans="4:12" x14ac:dyDescent="0.25">
      <c r="D591" s="25" t="str">
        <f t="shared" si="44"/>
        <v/>
      </c>
      <c r="E591" s="25" t="str">
        <f t="shared" si="45"/>
        <v/>
      </c>
      <c r="F591" s="25" t="str">
        <f t="shared" si="46"/>
        <v/>
      </c>
      <c r="G591" s="32" t="str">
        <f>MID($H$11,2305,4)</f>
        <v/>
      </c>
      <c r="H591" s="30" t="e">
        <f t="shared" si="47"/>
        <v>#N/A</v>
      </c>
      <c r="I591" s="30" t="e">
        <f t="shared" ref="I591:I654" si="48">VLOOKUP(E591,$A$15:$C$114,3,FALSE)</f>
        <v>#N/A</v>
      </c>
      <c r="L591"/>
    </row>
    <row r="592" spans="4:12" x14ac:dyDescent="0.25">
      <c r="D592" s="25" t="str">
        <f t="shared" ref="D592:D655" si="49">MID(G592,1,2)</f>
        <v/>
      </c>
      <c r="E592" s="25" t="str">
        <f t="shared" ref="E592:E655" si="50">MID(G592,3,2)</f>
        <v/>
      </c>
      <c r="F592" s="25" t="str">
        <f t="shared" ref="F592:F655" si="51">MID(G592,5,2)</f>
        <v/>
      </c>
      <c r="G592" s="32" t="str">
        <f>MID($H$11,2309,4)</f>
        <v/>
      </c>
      <c r="H592" s="30" t="e">
        <f t="shared" si="47"/>
        <v>#N/A</v>
      </c>
      <c r="I592" s="30" t="e">
        <f t="shared" si="48"/>
        <v>#N/A</v>
      </c>
      <c r="L592"/>
    </row>
    <row r="593" spans="4:12" x14ac:dyDescent="0.25">
      <c r="D593" s="25" t="str">
        <f t="shared" si="49"/>
        <v/>
      </c>
      <c r="E593" s="25" t="str">
        <f t="shared" si="50"/>
        <v/>
      </c>
      <c r="F593" s="25" t="str">
        <f t="shared" si="51"/>
        <v/>
      </c>
      <c r="G593" s="32" t="str">
        <f>MID($H$11,2313,4)</f>
        <v/>
      </c>
      <c r="H593" s="30" t="e">
        <f t="shared" si="47"/>
        <v>#N/A</v>
      </c>
      <c r="I593" s="30" t="e">
        <f t="shared" si="48"/>
        <v>#N/A</v>
      </c>
      <c r="L593"/>
    </row>
    <row r="594" spans="4:12" x14ac:dyDescent="0.25">
      <c r="D594" s="25" t="str">
        <f t="shared" si="49"/>
        <v/>
      </c>
      <c r="E594" s="25" t="str">
        <f t="shared" si="50"/>
        <v/>
      </c>
      <c r="F594" s="25" t="str">
        <f t="shared" si="51"/>
        <v/>
      </c>
      <c r="G594" s="32" t="str">
        <f>MID($H$11,2317,4)</f>
        <v/>
      </c>
      <c r="H594" s="30" t="e">
        <f t="shared" si="47"/>
        <v>#N/A</v>
      </c>
      <c r="I594" s="30" t="e">
        <f t="shared" si="48"/>
        <v>#N/A</v>
      </c>
      <c r="L594"/>
    </row>
    <row r="595" spans="4:12" x14ac:dyDescent="0.25">
      <c r="D595" s="25" t="str">
        <f t="shared" si="49"/>
        <v/>
      </c>
      <c r="E595" s="25" t="str">
        <f t="shared" si="50"/>
        <v/>
      </c>
      <c r="F595" s="25" t="str">
        <f t="shared" si="51"/>
        <v/>
      </c>
      <c r="G595" s="32" t="str">
        <f>MID($H$11,2321,4)</f>
        <v/>
      </c>
      <c r="H595" s="30" t="e">
        <f t="shared" si="47"/>
        <v>#N/A</v>
      </c>
      <c r="I595" s="30" t="e">
        <f t="shared" si="48"/>
        <v>#N/A</v>
      </c>
      <c r="L595"/>
    </row>
    <row r="596" spans="4:12" x14ac:dyDescent="0.25">
      <c r="D596" s="25" t="str">
        <f t="shared" si="49"/>
        <v/>
      </c>
      <c r="E596" s="25" t="str">
        <f t="shared" si="50"/>
        <v/>
      </c>
      <c r="F596" s="25" t="str">
        <f t="shared" si="51"/>
        <v/>
      </c>
      <c r="G596" s="32" t="str">
        <f>MID($H$11,2325,4)</f>
        <v/>
      </c>
      <c r="H596" s="30" t="e">
        <f t="shared" si="47"/>
        <v>#N/A</v>
      </c>
      <c r="I596" s="30" t="e">
        <f t="shared" si="48"/>
        <v>#N/A</v>
      </c>
      <c r="L596"/>
    </row>
    <row r="597" spans="4:12" x14ac:dyDescent="0.25">
      <c r="D597" s="25" t="str">
        <f t="shared" si="49"/>
        <v/>
      </c>
      <c r="E597" s="25" t="str">
        <f t="shared" si="50"/>
        <v/>
      </c>
      <c r="F597" s="25" t="str">
        <f t="shared" si="51"/>
        <v/>
      </c>
      <c r="G597" s="32" t="str">
        <f>MID($H$11,2329,4)</f>
        <v/>
      </c>
      <c r="H597" s="30" t="e">
        <f t="shared" si="47"/>
        <v>#N/A</v>
      </c>
      <c r="I597" s="30" t="e">
        <f t="shared" si="48"/>
        <v>#N/A</v>
      </c>
      <c r="L597"/>
    </row>
    <row r="598" spans="4:12" x14ac:dyDescent="0.25">
      <c r="D598" s="25" t="str">
        <f t="shared" si="49"/>
        <v/>
      </c>
      <c r="E598" s="25" t="str">
        <f t="shared" si="50"/>
        <v/>
      </c>
      <c r="F598" s="25" t="str">
        <f t="shared" si="51"/>
        <v/>
      </c>
      <c r="G598" s="32" t="str">
        <f>MID($H$11,2333,4)</f>
        <v/>
      </c>
      <c r="H598" s="30" t="e">
        <f t="shared" si="47"/>
        <v>#N/A</v>
      </c>
      <c r="I598" s="30" t="e">
        <f t="shared" si="48"/>
        <v>#N/A</v>
      </c>
      <c r="L598"/>
    </row>
    <row r="599" spans="4:12" x14ac:dyDescent="0.25">
      <c r="D599" s="25" t="str">
        <f t="shared" si="49"/>
        <v/>
      </c>
      <c r="E599" s="25" t="str">
        <f t="shared" si="50"/>
        <v/>
      </c>
      <c r="F599" s="25" t="str">
        <f t="shared" si="51"/>
        <v/>
      </c>
      <c r="G599" s="32" t="str">
        <f>MID($H$11,2337,4)</f>
        <v/>
      </c>
      <c r="H599" s="30" t="e">
        <f t="shared" si="47"/>
        <v>#N/A</v>
      </c>
      <c r="I599" s="30" t="e">
        <f t="shared" si="48"/>
        <v>#N/A</v>
      </c>
      <c r="L599"/>
    </row>
    <row r="600" spans="4:12" x14ac:dyDescent="0.25">
      <c r="D600" s="25" t="str">
        <f t="shared" si="49"/>
        <v/>
      </c>
      <c r="E600" s="25" t="str">
        <f t="shared" si="50"/>
        <v/>
      </c>
      <c r="F600" s="25" t="str">
        <f t="shared" si="51"/>
        <v/>
      </c>
      <c r="G600" s="32" t="str">
        <f>MID($H$11,2341,4)</f>
        <v/>
      </c>
      <c r="H600" s="30" t="e">
        <f t="shared" ref="H600:H663" si="52">VLOOKUP(D600,$A$15:$C$114,2,FALSE)</f>
        <v>#N/A</v>
      </c>
      <c r="I600" s="30" t="e">
        <f t="shared" si="48"/>
        <v>#N/A</v>
      </c>
      <c r="L600"/>
    </row>
    <row r="601" spans="4:12" x14ac:dyDescent="0.25">
      <c r="D601" s="25" t="str">
        <f t="shared" si="49"/>
        <v/>
      </c>
      <c r="E601" s="25" t="str">
        <f t="shared" si="50"/>
        <v/>
      </c>
      <c r="F601" s="25" t="str">
        <f t="shared" si="51"/>
        <v/>
      </c>
      <c r="G601" s="32" t="str">
        <f>MID($H$11,2345,4)</f>
        <v/>
      </c>
      <c r="H601" s="30" t="e">
        <f t="shared" si="52"/>
        <v>#N/A</v>
      </c>
      <c r="I601" s="30" t="e">
        <f t="shared" si="48"/>
        <v>#N/A</v>
      </c>
      <c r="L601"/>
    </row>
    <row r="602" spans="4:12" x14ac:dyDescent="0.25">
      <c r="D602" s="25" t="str">
        <f t="shared" si="49"/>
        <v/>
      </c>
      <c r="E602" s="25" t="str">
        <f t="shared" si="50"/>
        <v/>
      </c>
      <c r="F602" s="25" t="str">
        <f t="shared" si="51"/>
        <v/>
      </c>
      <c r="G602" s="32" t="str">
        <f>MID($H$11,2349,4)</f>
        <v/>
      </c>
      <c r="H602" s="30" t="e">
        <f t="shared" si="52"/>
        <v>#N/A</v>
      </c>
      <c r="I602" s="30" t="e">
        <f t="shared" si="48"/>
        <v>#N/A</v>
      </c>
      <c r="L602"/>
    </row>
    <row r="603" spans="4:12" x14ac:dyDescent="0.25">
      <c r="D603" s="25" t="str">
        <f t="shared" si="49"/>
        <v/>
      </c>
      <c r="E603" s="25" t="str">
        <f t="shared" si="50"/>
        <v/>
      </c>
      <c r="F603" s="25" t="str">
        <f t="shared" si="51"/>
        <v/>
      </c>
      <c r="G603" s="32" t="str">
        <f>MID($H$11,2353,4)</f>
        <v/>
      </c>
      <c r="H603" s="30" t="e">
        <f t="shared" si="52"/>
        <v>#N/A</v>
      </c>
      <c r="I603" s="30" t="e">
        <f t="shared" si="48"/>
        <v>#N/A</v>
      </c>
      <c r="L603"/>
    </row>
    <row r="604" spans="4:12" x14ac:dyDescent="0.25">
      <c r="D604" s="25" t="str">
        <f t="shared" si="49"/>
        <v/>
      </c>
      <c r="E604" s="25" t="str">
        <f t="shared" si="50"/>
        <v/>
      </c>
      <c r="F604" s="25" t="str">
        <f t="shared" si="51"/>
        <v/>
      </c>
      <c r="G604" s="32" t="str">
        <f>MID($H$11,2357,4)</f>
        <v/>
      </c>
      <c r="H604" s="30" t="e">
        <f t="shared" si="52"/>
        <v>#N/A</v>
      </c>
      <c r="I604" s="30" t="e">
        <f t="shared" si="48"/>
        <v>#N/A</v>
      </c>
      <c r="L604"/>
    </row>
    <row r="605" spans="4:12" x14ac:dyDescent="0.25">
      <c r="D605" s="25" t="str">
        <f t="shared" si="49"/>
        <v/>
      </c>
      <c r="E605" s="25" t="str">
        <f t="shared" si="50"/>
        <v/>
      </c>
      <c r="F605" s="25" t="str">
        <f t="shared" si="51"/>
        <v/>
      </c>
      <c r="G605" s="32" t="str">
        <f>MID($H$11,2361,4)</f>
        <v/>
      </c>
      <c r="H605" s="30" t="e">
        <f t="shared" si="52"/>
        <v>#N/A</v>
      </c>
      <c r="I605" s="30" t="e">
        <f t="shared" si="48"/>
        <v>#N/A</v>
      </c>
      <c r="L605"/>
    </row>
    <row r="606" spans="4:12" x14ac:dyDescent="0.25">
      <c r="D606" s="25" t="str">
        <f t="shared" si="49"/>
        <v/>
      </c>
      <c r="E606" s="25" t="str">
        <f t="shared" si="50"/>
        <v/>
      </c>
      <c r="F606" s="25" t="str">
        <f t="shared" si="51"/>
        <v/>
      </c>
      <c r="G606" s="32" t="str">
        <f>MID($H$11,2365,4)</f>
        <v/>
      </c>
      <c r="H606" s="30" t="e">
        <f t="shared" si="52"/>
        <v>#N/A</v>
      </c>
      <c r="I606" s="30" t="e">
        <f t="shared" si="48"/>
        <v>#N/A</v>
      </c>
      <c r="L606"/>
    </row>
    <row r="607" spans="4:12" x14ac:dyDescent="0.25">
      <c r="D607" s="25" t="str">
        <f t="shared" si="49"/>
        <v/>
      </c>
      <c r="E607" s="25" t="str">
        <f t="shared" si="50"/>
        <v/>
      </c>
      <c r="F607" s="25" t="str">
        <f t="shared" si="51"/>
        <v/>
      </c>
      <c r="G607" s="32" t="str">
        <f>MID($H$11,2369,4)</f>
        <v/>
      </c>
      <c r="H607" s="30" t="e">
        <f t="shared" si="52"/>
        <v>#N/A</v>
      </c>
      <c r="I607" s="30" t="e">
        <f t="shared" si="48"/>
        <v>#N/A</v>
      </c>
      <c r="L607"/>
    </row>
    <row r="608" spans="4:12" x14ac:dyDescent="0.25">
      <c r="D608" s="25" t="str">
        <f t="shared" si="49"/>
        <v/>
      </c>
      <c r="E608" s="25" t="str">
        <f t="shared" si="50"/>
        <v/>
      </c>
      <c r="F608" s="25" t="str">
        <f t="shared" si="51"/>
        <v/>
      </c>
      <c r="G608" s="32" t="str">
        <f>MID($H$11,2373,4)</f>
        <v/>
      </c>
      <c r="H608" s="30" t="e">
        <f t="shared" si="52"/>
        <v>#N/A</v>
      </c>
      <c r="I608" s="30" t="e">
        <f t="shared" si="48"/>
        <v>#N/A</v>
      </c>
      <c r="L608"/>
    </row>
    <row r="609" spans="4:12" x14ac:dyDescent="0.25">
      <c r="D609" s="25" t="str">
        <f t="shared" si="49"/>
        <v/>
      </c>
      <c r="E609" s="25" t="str">
        <f t="shared" si="50"/>
        <v/>
      </c>
      <c r="F609" s="25" t="str">
        <f t="shared" si="51"/>
        <v/>
      </c>
      <c r="G609" s="32" t="str">
        <f>MID($H$11,2377,4)</f>
        <v/>
      </c>
      <c r="H609" s="30" t="e">
        <f t="shared" si="52"/>
        <v>#N/A</v>
      </c>
      <c r="I609" s="30" t="e">
        <f t="shared" si="48"/>
        <v>#N/A</v>
      </c>
      <c r="L609"/>
    </row>
    <row r="610" spans="4:12" x14ac:dyDescent="0.25">
      <c r="D610" s="25" t="str">
        <f t="shared" si="49"/>
        <v/>
      </c>
      <c r="E610" s="25" t="str">
        <f t="shared" si="50"/>
        <v/>
      </c>
      <c r="F610" s="25" t="str">
        <f t="shared" si="51"/>
        <v/>
      </c>
      <c r="G610" s="32" t="str">
        <f>MID($H$11,2381,4)</f>
        <v/>
      </c>
      <c r="H610" s="30" t="e">
        <f t="shared" si="52"/>
        <v>#N/A</v>
      </c>
      <c r="I610" s="30" t="e">
        <f t="shared" si="48"/>
        <v>#N/A</v>
      </c>
      <c r="L610"/>
    </row>
    <row r="611" spans="4:12" x14ac:dyDescent="0.25">
      <c r="D611" s="25" t="str">
        <f t="shared" si="49"/>
        <v/>
      </c>
      <c r="E611" s="25" t="str">
        <f t="shared" si="50"/>
        <v/>
      </c>
      <c r="F611" s="25" t="str">
        <f t="shared" si="51"/>
        <v/>
      </c>
      <c r="G611" s="32" t="str">
        <f>MID($H$11,2385,4)</f>
        <v/>
      </c>
      <c r="H611" s="30" t="e">
        <f t="shared" si="52"/>
        <v>#N/A</v>
      </c>
      <c r="I611" s="30" t="e">
        <f t="shared" si="48"/>
        <v>#N/A</v>
      </c>
      <c r="L611"/>
    </row>
    <row r="612" spans="4:12" x14ac:dyDescent="0.25">
      <c r="D612" s="25" t="str">
        <f t="shared" si="49"/>
        <v/>
      </c>
      <c r="E612" s="25" t="str">
        <f t="shared" si="50"/>
        <v/>
      </c>
      <c r="F612" s="25" t="str">
        <f t="shared" si="51"/>
        <v/>
      </c>
      <c r="G612" s="32" t="str">
        <f>MID($H$11,2389,4)</f>
        <v/>
      </c>
      <c r="H612" s="30" t="e">
        <f t="shared" si="52"/>
        <v>#N/A</v>
      </c>
      <c r="I612" s="30" t="e">
        <f t="shared" si="48"/>
        <v>#N/A</v>
      </c>
      <c r="L612"/>
    </row>
    <row r="613" spans="4:12" x14ac:dyDescent="0.25">
      <c r="D613" s="25" t="str">
        <f t="shared" si="49"/>
        <v/>
      </c>
      <c r="E613" s="25" t="str">
        <f t="shared" si="50"/>
        <v/>
      </c>
      <c r="F613" s="25" t="str">
        <f t="shared" si="51"/>
        <v/>
      </c>
      <c r="G613" s="32" t="str">
        <f>MID($H$11,2393,4)</f>
        <v/>
      </c>
      <c r="H613" s="30" t="e">
        <f t="shared" si="52"/>
        <v>#N/A</v>
      </c>
      <c r="I613" s="30" t="e">
        <f t="shared" si="48"/>
        <v>#N/A</v>
      </c>
      <c r="L613"/>
    </row>
    <row r="614" spans="4:12" x14ac:dyDescent="0.25">
      <c r="D614" s="25" t="str">
        <f t="shared" si="49"/>
        <v/>
      </c>
      <c r="E614" s="25" t="str">
        <f t="shared" si="50"/>
        <v/>
      </c>
      <c r="F614" s="25" t="str">
        <f t="shared" si="51"/>
        <v/>
      </c>
      <c r="G614" s="32" t="str">
        <f>MID($H$11,2397,4)</f>
        <v/>
      </c>
      <c r="H614" s="30" t="e">
        <f t="shared" si="52"/>
        <v>#N/A</v>
      </c>
      <c r="I614" s="30" t="e">
        <f t="shared" si="48"/>
        <v>#N/A</v>
      </c>
      <c r="L614"/>
    </row>
    <row r="615" spans="4:12" x14ac:dyDescent="0.25">
      <c r="D615" s="25" t="str">
        <f t="shared" si="49"/>
        <v/>
      </c>
      <c r="E615" s="25" t="str">
        <f t="shared" si="50"/>
        <v/>
      </c>
      <c r="F615" s="25" t="str">
        <f t="shared" si="51"/>
        <v/>
      </c>
      <c r="G615" s="32" t="str">
        <f>MID($H$11,2401,4)</f>
        <v/>
      </c>
      <c r="H615" s="30" t="e">
        <f t="shared" si="52"/>
        <v>#N/A</v>
      </c>
      <c r="I615" s="30" t="e">
        <f t="shared" si="48"/>
        <v>#N/A</v>
      </c>
      <c r="L615"/>
    </row>
    <row r="616" spans="4:12" x14ac:dyDescent="0.25">
      <c r="D616" s="25" t="str">
        <f t="shared" si="49"/>
        <v/>
      </c>
      <c r="E616" s="25" t="str">
        <f t="shared" si="50"/>
        <v/>
      </c>
      <c r="F616" s="25" t="str">
        <f t="shared" si="51"/>
        <v/>
      </c>
      <c r="G616" s="32" t="str">
        <f>MID($H$11,2405,4)</f>
        <v/>
      </c>
      <c r="H616" s="30" t="e">
        <f t="shared" si="52"/>
        <v>#N/A</v>
      </c>
      <c r="I616" s="30" t="e">
        <f t="shared" si="48"/>
        <v>#N/A</v>
      </c>
      <c r="L616"/>
    </row>
    <row r="617" spans="4:12" x14ac:dyDescent="0.25">
      <c r="D617" s="25" t="str">
        <f t="shared" si="49"/>
        <v/>
      </c>
      <c r="E617" s="25" t="str">
        <f t="shared" si="50"/>
        <v/>
      </c>
      <c r="F617" s="25" t="str">
        <f t="shared" si="51"/>
        <v/>
      </c>
      <c r="G617" s="32" t="str">
        <f>MID($H$11,2409,4)</f>
        <v/>
      </c>
      <c r="H617" s="30" t="e">
        <f t="shared" si="52"/>
        <v>#N/A</v>
      </c>
      <c r="I617" s="30" t="e">
        <f t="shared" si="48"/>
        <v>#N/A</v>
      </c>
      <c r="L617"/>
    </row>
    <row r="618" spans="4:12" x14ac:dyDescent="0.25">
      <c r="D618" s="25" t="str">
        <f t="shared" si="49"/>
        <v/>
      </c>
      <c r="E618" s="25" t="str">
        <f t="shared" si="50"/>
        <v/>
      </c>
      <c r="F618" s="25" t="str">
        <f t="shared" si="51"/>
        <v/>
      </c>
      <c r="G618" s="32" t="str">
        <f>MID($H$11,2413,4)</f>
        <v/>
      </c>
      <c r="H618" s="30" t="e">
        <f t="shared" si="52"/>
        <v>#N/A</v>
      </c>
      <c r="I618" s="30" t="e">
        <f t="shared" si="48"/>
        <v>#N/A</v>
      </c>
      <c r="L618"/>
    </row>
    <row r="619" spans="4:12" x14ac:dyDescent="0.25">
      <c r="D619" s="25" t="str">
        <f t="shared" si="49"/>
        <v/>
      </c>
      <c r="E619" s="25" t="str">
        <f t="shared" si="50"/>
        <v/>
      </c>
      <c r="F619" s="25" t="str">
        <f t="shared" si="51"/>
        <v/>
      </c>
      <c r="G619" s="32" t="str">
        <f>MID($H$11,2417,4)</f>
        <v/>
      </c>
      <c r="H619" s="30" t="e">
        <f t="shared" si="52"/>
        <v>#N/A</v>
      </c>
      <c r="I619" s="30" t="e">
        <f t="shared" si="48"/>
        <v>#N/A</v>
      </c>
      <c r="L619"/>
    </row>
    <row r="620" spans="4:12" x14ac:dyDescent="0.25">
      <c r="D620" s="25" t="str">
        <f t="shared" si="49"/>
        <v/>
      </c>
      <c r="E620" s="25" t="str">
        <f t="shared" si="50"/>
        <v/>
      </c>
      <c r="F620" s="25" t="str">
        <f t="shared" si="51"/>
        <v/>
      </c>
      <c r="G620" s="32" t="str">
        <f>MID($H$11,2421,4)</f>
        <v/>
      </c>
      <c r="H620" s="30" t="e">
        <f t="shared" si="52"/>
        <v>#N/A</v>
      </c>
      <c r="I620" s="30" t="e">
        <f t="shared" si="48"/>
        <v>#N/A</v>
      </c>
      <c r="L620"/>
    </row>
    <row r="621" spans="4:12" x14ac:dyDescent="0.25">
      <c r="D621" s="25" t="str">
        <f t="shared" si="49"/>
        <v/>
      </c>
      <c r="E621" s="25" t="str">
        <f t="shared" si="50"/>
        <v/>
      </c>
      <c r="F621" s="25" t="str">
        <f t="shared" si="51"/>
        <v/>
      </c>
      <c r="G621" s="32" t="str">
        <f>MID($H$11,2425,4)</f>
        <v/>
      </c>
      <c r="H621" s="30" t="e">
        <f t="shared" si="52"/>
        <v>#N/A</v>
      </c>
      <c r="I621" s="30" t="e">
        <f t="shared" si="48"/>
        <v>#N/A</v>
      </c>
      <c r="L621"/>
    </row>
    <row r="622" spans="4:12" x14ac:dyDescent="0.25">
      <c r="D622" s="25" t="str">
        <f t="shared" si="49"/>
        <v/>
      </c>
      <c r="E622" s="25" t="str">
        <f t="shared" si="50"/>
        <v/>
      </c>
      <c r="F622" s="25" t="str">
        <f t="shared" si="51"/>
        <v/>
      </c>
      <c r="G622" s="32" t="str">
        <f>MID($H$11,2429,4)</f>
        <v/>
      </c>
      <c r="H622" s="30" t="e">
        <f t="shared" si="52"/>
        <v>#N/A</v>
      </c>
      <c r="I622" s="30" t="e">
        <f t="shared" si="48"/>
        <v>#N/A</v>
      </c>
      <c r="L622"/>
    </row>
    <row r="623" spans="4:12" x14ac:dyDescent="0.25">
      <c r="D623" s="25" t="str">
        <f t="shared" si="49"/>
        <v/>
      </c>
      <c r="E623" s="25" t="str">
        <f t="shared" si="50"/>
        <v/>
      </c>
      <c r="F623" s="25" t="str">
        <f t="shared" si="51"/>
        <v/>
      </c>
      <c r="G623" s="32" t="str">
        <f>MID($H$11,2433,4)</f>
        <v/>
      </c>
      <c r="H623" s="30" t="e">
        <f t="shared" si="52"/>
        <v>#N/A</v>
      </c>
      <c r="I623" s="30" t="e">
        <f t="shared" si="48"/>
        <v>#N/A</v>
      </c>
      <c r="L623"/>
    </row>
    <row r="624" spans="4:12" x14ac:dyDescent="0.25">
      <c r="D624" s="25" t="str">
        <f t="shared" si="49"/>
        <v/>
      </c>
      <c r="E624" s="25" t="str">
        <f t="shared" si="50"/>
        <v/>
      </c>
      <c r="F624" s="25" t="str">
        <f t="shared" si="51"/>
        <v/>
      </c>
      <c r="G624" s="32" t="str">
        <f>MID($H$11,2437,4)</f>
        <v/>
      </c>
      <c r="H624" s="30" t="e">
        <f t="shared" si="52"/>
        <v>#N/A</v>
      </c>
      <c r="I624" s="30" t="e">
        <f t="shared" si="48"/>
        <v>#N/A</v>
      </c>
      <c r="L624"/>
    </row>
    <row r="625" spans="4:12" x14ac:dyDescent="0.25">
      <c r="D625" s="25" t="str">
        <f t="shared" si="49"/>
        <v/>
      </c>
      <c r="E625" s="25" t="str">
        <f t="shared" si="50"/>
        <v/>
      </c>
      <c r="F625" s="25" t="str">
        <f t="shared" si="51"/>
        <v/>
      </c>
      <c r="G625" s="32" t="str">
        <f>MID($H$11,2441,4)</f>
        <v/>
      </c>
      <c r="H625" s="30" t="e">
        <f t="shared" si="52"/>
        <v>#N/A</v>
      </c>
      <c r="I625" s="30" t="e">
        <f t="shared" si="48"/>
        <v>#N/A</v>
      </c>
      <c r="L625"/>
    </row>
    <row r="626" spans="4:12" x14ac:dyDescent="0.25">
      <c r="D626" s="25" t="str">
        <f t="shared" si="49"/>
        <v/>
      </c>
      <c r="E626" s="25" t="str">
        <f t="shared" si="50"/>
        <v/>
      </c>
      <c r="F626" s="25" t="str">
        <f t="shared" si="51"/>
        <v/>
      </c>
      <c r="G626" s="32" t="str">
        <f>MID($H$11,2445,4)</f>
        <v/>
      </c>
      <c r="H626" s="30" t="e">
        <f t="shared" si="52"/>
        <v>#N/A</v>
      </c>
      <c r="I626" s="30" t="e">
        <f t="shared" si="48"/>
        <v>#N/A</v>
      </c>
      <c r="L626"/>
    </row>
    <row r="627" spans="4:12" x14ac:dyDescent="0.25">
      <c r="D627" s="25" t="str">
        <f t="shared" si="49"/>
        <v/>
      </c>
      <c r="E627" s="25" t="str">
        <f t="shared" si="50"/>
        <v/>
      </c>
      <c r="F627" s="25" t="str">
        <f t="shared" si="51"/>
        <v/>
      </c>
      <c r="G627" s="32" t="str">
        <f>MID($H$11,2449,4)</f>
        <v/>
      </c>
      <c r="H627" s="30" t="e">
        <f t="shared" si="52"/>
        <v>#N/A</v>
      </c>
      <c r="I627" s="30" t="e">
        <f t="shared" si="48"/>
        <v>#N/A</v>
      </c>
      <c r="L627"/>
    </row>
    <row r="628" spans="4:12" x14ac:dyDescent="0.25">
      <c r="D628" s="25" t="str">
        <f t="shared" si="49"/>
        <v/>
      </c>
      <c r="E628" s="25" t="str">
        <f t="shared" si="50"/>
        <v/>
      </c>
      <c r="F628" s="25" t="str">
        <f t="shared" si="51"/>
        <v/>
      </c>
      <c r="G628" s="32" t="str">
        <f>MID($H$11,2453,4)</f>
        <v/>
      </c>
      <c r="H628" s="30" t="e">
        <f t="shared" si="52"/>
        <v>#N/A</v>
      </c>
      <c r="I628" s="30" t="e">
        <f t="shared" si="48"/>
        <v>#N/A</v>
      </c>
      <c r="L628"/>
    </row>
    <row r="629" spans="4:12" x14ac:dyDescent="0.25">
      <c r="D629" s="25" t="str">
        <f t="shared" si="49"/>
        <v/>
      </c>
      <c r="E629" s="25" t="str">
        <f t="shared" si="50"/>
        <v/>
      </c>
      <c r="F629" s="25" t="str">
        <f t="shared" si="51"/>
        <v/>
      </c>
      <c r="G629" s="32" t="str">
        <f>MID($H$11,2457,4)</f>
        <v/>
      </c>
      <c r="H629" s="30" t="e">
        <f t="shared" si="52"/>
        <v>#N/A</v>
      </c>
      <c r="I629" s="30" t="e">
        <f t="shared" si="48"/>
        <v>#N/A</v>
      </c>
      <c r="L629"/>
    </row>
    <row r="630" spans="4:12" x14ac:dyDescent="0.25">
      <c r="D630" s="25" t="str">
        <f t="shared" si="49"/>
        <v/>
      </c>
      <c r="E630" s="25" t="str">
        <f t="shared" si="50"/>
        <v/>
      </c>
      <c r="F630" s="25" t="str">
        <f t="shared" si="51"/>
        <v/>
      </c>
      <c r="G630" s="32" t="str">
        <f>MID($H$11,2461,4)</f>
        <v/>
      </c>
      <c r="H630" s="30" t="e">
        <f t="shared" si="52"/>
        <v>#N/A</v>
      </c>
      <c r="I630" s="30" t="e">
        <f t="shared" si="48"/>
        <v>#N/A</v>
      </c>
      <c r="L630"/>
    </row>
    <row r="631" spans="4:12" x14ac:dyDescent="0.25">
      <c r="D631" s="25" t="str">
        <f t="shared" si="49"/>
        <v/>
      </c>
      <c r="E631" s="25" t="str">
        <f t="shared" si="50"/>
        <v/>
      </c>
      <c r="F631" s="25" t="str">
        <f t="shared" si="51"/>
        <v/>
      </c>
      <c r="G631" s="32" t="str">
        <f>MID($H$11,2465,4)</f>
        <v/>
      </c>
      <c r="H631" s="30" t="e">
        <f t="shared" si="52"/>
        <v>#N/A</v>
      </c>
      <c r="I631" s="30" t="e">
        <f t="shared" si="48"/>
        <v>#N/A</v>
      </c>
      <c r="L631"/>
    </row>
    <row r="632" spans="4:12" x14ac:dyDescent="0.25">
      <c r="D632" s="25" t="str">
        <f t="shared" si="49"/>
        <v/>
      </c>
      <c r="E632" s="25" t="str">
        <f t="shared" si="50"/>
        <v/>
      </c>
      <c r="F632" s="25" t="str">
        <f t="shared" si="51"/>
        <v/>
      </c>
      <c r="G632" s="32" t="str">
        <f>MID($H$11,2469,4)</f>
        <v/>
      </c>
      <c r="H632" s="30" t="e">
        <f t="shared" si="52"/>
        <v>#N/A</v>
      </c>
      <c r="I632" s="30" t="e">
        <f t="shared" si="48"/>
        <v>#N/A</v>
      </c>
      <c r="L632"/>
    </row>
    <row r="633" spans="4:12" x14ac:dyDescent="0.25">
      <c r="D633" s="25" t="str">
        <f t="shared" si="49"/>
        <v/>
      </c>
      <c r="E633" s="25" t="str">
        <f t="shared" si="50"/>
        <v/>
      </c>
      <c r="F633" s="25" t="str">
        <f t="shared" si="51"/>
        <v/>
      </c>
      <c r="G633" s="32" t="str">
        <f>MID($H$11,2473,4)</f>
        <v/>
      </c>
      <c r="H633" s="30" t="e">
        <f t="shared" si="52"/>
        <v>#N/A</v>
      </c>
      <c r="I633" s="30" t="e">
        <f t="shared" si="48"/>
        <v>#N/A</v>
      </c>
      <c r="L633"/>
    </row>
    <row r="634" spans="4:12" x14ac:dyDescent="0.25">
      <c r="D634" s="25" t="str">
        <f t="shared" si="49"/>
        <v/>
      </c>
      <c r="E634" s="25" t="str">
        <f t="shared" si="50"/>
        <v/>
      </c>
      <c r="F634" s="25" t="str">
        <f t="shared" si="51"/>
        <v/>
      </c>
      <c r="G634" s="32" t="str">
        <f>MID($H$11,2477,4)</f>
        <v/>
      </c>
      <c r="H634" s="30" t="e">
        <f t="shared" si="52"/>
        <v>#N/A</v>
      </c>
      <c r="I634" s="30" t="e">
        <f t="shared" si="48"/>
        <v>#N/A</v>
      </c>
      <c r="L634"/>
    </row>
    <row r="635" spans="4:12" x14ac:dyDescent="0.25">
      <c r="D635" s="25" t="str">
        <f t="shared" si="49"/>
        <v/>
      </c>
      <c r="E635" s="25" t="str">
        <f t="shared" si="50"/>
        <v/>
      </c>
      <c r="F635" s="25" t="str">
        <f t="shared" si="51"/>
        <v/>
      </c>
      <c r="G635" s="32" t="str">
        <f>MID($H$11,2481,4)</f>
        <v/>
      </c>
      <c r="H635" s="30" t="e">
        <f t="shared" si="52"/>
        <v>#N/A</v>
      </c>
      <c r="I635" s="30" t="e">
        <f t="shared" si="48"/>
        <v>#N/A</v>
      </c>
      <c r="L635"/>
    </row>
    <row r="636" spans="4:12" x14ac:dyDescent="0.25">
      <c r="D636" s="25" t="str">
        <f t="shared" si="49"/>
        <v/>
      </c>
      <c r="E636" s="25" t="str">
        <f t="shared" si="50"/>
        <v/>
      </c>
      <c r="F636" s="25" t="str">
        <f t="shared" si="51"/>
        <v/>
      </c>
      <c r="G636" s="32" t="str">
        <f>MID($H$11,2485,4)</f>
        <v/>
      </c>
      <c r="H636" s="30" t="e">
        <f t="shared" si="52"/>
        <v>#N/A</v>
      </c>
      <c r="I636" s="30" t="e">
        <f t="shared" si="48"/>
        <v>#N/A</v>
      </c>
      <c r="L636"/>
    </row>
    <row r="637" spans="4:12" x14ac:dyDescent="0.25">
      <c r="D637" s="25" t="str">
        <f t="shared" si="49"/>
        <v/>
      </c>
      <c r="E637" s="25" t="str">
        <f t="shared" si="50"/>
        <v/>
      </c>
      <c r="F637" s="25" t="str">
        <f t="shared" si="51"/>
        <v/>
      </c>
      <c r="G637" s="32" t="str">
        <f>MID($H$11,2489,4)</f>
        <v/>
      </c>
      <c r="H637" s="30" t="e">
        <f t="shared" si="52"/>
        <v>#N/A</v>
      </c>
      <c r="I637" s="30" t="e">
        <f t="shared" si="48"/>
        <v>#N/A</v>
      </c>
      <c r="L637"/>
    </row>
    <row r="638" spans="4:12" x14ac:dyDescent="0.25">
      <c r="D638" s="25" t="str">
        <f t="shared" si="49"/>
        <v/>
      </c>
      <c r="E638" s="25" t="str">
        <f t="shared" si="50"/>
        <v/>
      </c>
      <c r="F638" s="25" t="str">
        <f t="shared" si="51"/>
        <v/>
      </c>
      <c r="G638" s="32" t="str">
        <f>MID($H$11,2493,4)</f>
        <v/>
      </c>
      <c r="H638" s="30" t="e">
        <f t="shared" si="52"/>
        <v>#N/A</v>
      </c>
      <c r="I638" s="30" t="e">
        <f t="shared" si="48"/>
        <v>#N/A</v>
      </c>
      <c r="L638"/>
    </row>
    <row r="639" spans="4:12" x14ac:dyDescent="0.25">
      <c r="D639" s="25" t="str">
        <f t="shared" si="49"/>
        <v/>
      </c>
      <c r="E639" s="25" t="str">
        <f t="shared" si="50"/>
        <v/>
      </c>
      <c r="F639" s="25" t="str">
        <f t="shared" si="51"/>
        <v/>
      </c>
      <c r="G639" s="32" t="str">
        <f>MID($H$11,2497,4)</f>
        <v/>
      </c>
      <c r="H639" s="30" t="e">
        <f t="shared" si="52"/>
        <v>#N/A</v>
      </c>
      <c r="I639" s="30" t="e">
        <f t="shared" si="48"/>
        <v>#N/A</v>
      </c>
      <c r="L639"/>
    </row>
    <row r="640" spans="4:12" x14ac:dyDescent="0.25">
      <c r="D640" s="25" t="str">
        <f t="shared" si="49"/>
        <v/>
      </c>
      <c r="E640" s="25" t="str">
        <f t="shared" si="50"/>
        <v/>
      </c>
      <c r="F640" s="25" t="str">
        <f t="shared" si="51"/>
        <v/>
      </c>
      <c r="G640" s="32" t="str">
        <f>MID($H$11,2501,4)</f>
        <v/>
      </c>
      <c r="H640" s="30" t="e">
        <f t="shared" si="52"/>
        <v>#N/A</v>
      </c>
      <c r="I640" s="30" t="e">
        <f t="shared" si="48"/>
        <v>#N/A</v>
      </c>
      <c r="L640"/>
    </row>
    <row r="641" spans="4:12" x14ac:dyDescent="0.25">
      <c r="D641" s="25" t="str">
        <f t="shared" si="49"/>
        <v/>
      </c>
      <c r="E641" s="25" t="str">
        <f t="shared" si="50"/>
        <v/>
      </c>
      <c r="F641" s="25" t="str">
        <f t="shared" si="51"/>
        <v/>
      </c>
      <c r="G641" s="32" t="str">
        <f>MID($H$11,2505,4)</f>
        <v/>
      </c>
      <c r="H641" s="30" t="e">
        <f t="shared" si="52"/>
        <v>#N/A</v>
      </c>
      <c r="I641" s="30" t="e">
        <f t="shared" si="48"/>
        <v>#N/A</v>
      </c>
      <c r="L641"/>
    </row>
    <row r="642" spans="4:12" x14ac:dyDescent="0.25">
      <c r="D642" s="25" t="str">
        <f t="shared" si="49"/>
        <v/>
      </c>
      <c r="E642" s="25" t="str">
        <f t="shared" si="50"/>
        <v/>
      </c>
      <c r="F642" s="25" t="str">
        <f t="shared" si="51"/>
        <v/>
      </c>
      <c r="G642" s="32" t="str">
        <f>MID($H$11,2509,4)</f>
        <v/>
      </c>
      <c r="H642" s="30" t="e">
        <f t="shared" si="52"/>
        <v>#N/A</v>
      </c>
      <c r="I642" s="30" t="e">
        <f t="shared" si="48"/>
        <v>#N/A</v>
      </c>
      <c r="L642"/>
    </row>
    <row r="643" spans="4:12" x14ac:dyDescent="0.25">
      <c r="D643" s="25" t="str">
        <f t="shared" si="49"/>
        <v/>
      </c>
      <c r="E643" s="25" t="str">
        <f t="shared" si="50"/>
        <v/>
      </c>
      <c r="F643" s="25" t="str">
        <f t="shared" si="51"/>
        <v/>
      </c>
      <c r="G643" s="32" t="str">
        <f>MID($H$11,2513,4)</f>
        <v/>
      </c>
      <c r="H643" s="30" t="e">
        <f t="shared" si="52"/>
        <v>#N/A</v>
      </c>
      <c r="I643" s="30" t="e">
        <f t="shared" si="48"/>
        <v>#N/A</v>
      </c>
      <c r="L643"/>
    </row>
    <row r="644" spans="4:12" x14ac:dyDescent="0.25">
      <c r="D644" s="25" t="str">
        <f t="shared" si="49"/>
        <v/>
      </c>
      <c r="E644" s="25" t="str">
        <f t="shared" si="50"/>
        <v/>
      </c>
      <c r="F644" s="25" t="str">
        <f t="shared" si="51"/>
        <v/>
      </c>
      <c r="G644" s="32" t="str">
        <f>MID($H$11,2517,4)</f>
        <v/>
      </c>
      <c r="H644" s="30" t="e">
        <f t="shared" si="52"/>
        <v>#N/A</v>
      </c>
      <c r="I644" s="30" t="e">
        <f t="shared" si="48"/>
        <v>#N/A</v>
      </c>
      <c r="L644"/>
    </row>
    <row r="645" spans="4:12" x14ac:dyDescent="0.25">
      <c r="D645" s="25" t="str">
        <f t="shared" si="49"/>
        <v/>
      </c>
      <c r="E645" s="25" t="str">
        <f t="shared" si="50"/>
        <v/>
      </c>
      <c r="F645" s="25" t="str">
        <f t="shared" si="51"/>
        <v/>
      </c>
      <c r="G645" s="32" t="str">
        <f>MID($H$11,2521,4)</f>
        <v/>
      </c>
      <c r="H645" s="30" t="e">
        <f t="shared" si="52"/>
        <v>#N/A</v>
      </c>
      <c r="I645" s="30" t="e">
        <f t="shared" si="48"/>
        <v>#N/A</v>
      </c>
      <c r="L645"/>
    </row>
    <row r="646" spans="4:12" x14ac:dyDescent="0.25">
      <c r="D646" s="25" t="str">
        <f t="shared" si="49"/>
        <v/>
      </c>
      <c r="E646" s="25" t="str">
        <f t="shared" si="50"/>
        <v/>
      </c>
      <c r="F646" s="25" t="str">
        <f t="shared" si="51"/>
        <v/>
      </c>
      <c r="G646" s="32" t="str">
        <f>MID($H$11,2525,4)</f>
        <v/>
      </c>
      <c r="H646" s="30" t="e">
        <f t="shared" si="52"/>
        <v>#N/A</v>
      </c>
      <c r="I646" s="30" t="e">
        <f t="shared" si="48"/>
        <v>#N/A</v>
      </c>
      <c r="L646"/>
    </row>
    <row r="647" spans="4:12" x14ac:dyDescent="0.25">
      <c r="D647" s="25" t="str">
        <f t="shared" si="49"/>
        <v/>
      </c>
      <c r="E647" s="25" t="str">
        <f t="shared" si="50"/>
        <v/>
      </c>
      <c r="F647" s="25" t="str">
        <f t="shared" si="51"/>
        <v/>
      </c>
      <c r="G647" s="32" t="str">
        <f>MID($H$11,2529,4)</f>
        <v/>
      </c>
      <c r="H647" s="30" t="e">
        <f t="shared" si="52"/>
        <v>#N/A</v>
      </c>
      <c r="I647" s="30" t="e">
        <f t="shared" si="48"/>
        <v>#N/A</v>
      </c>
      <c r="L647"/>
    </row>
    <row r="648" spans="4:12" x14ac:dyDescent="0.25">
      <c r="D648" s="25" t="str">
        <f t="shared" si="49"/>
        <v/>
      </c>
      <c r="E648" s="25" t="str">
        <f t="shared" si="50"/>
        <v/>
      </c>
      <c r="F648" s="25" t="str">
        <f t="shared" si="51"/>
        <v/>
      </c>
      <c r="G648" s="32" t="str">
        <f>MID($H$11,2533,4)</f>
        <v/>
      </c>
      <c r="H648" s="30" t="e">
        <f t="shared" si="52"/>
        <v>#N/A</v>
      </c>
      <c r="I648" s="30" t="e">
        <f t="shared" si="48"/>
        <v>#N/A</v>
      </c>
      <c r="L648"/>
    </row>
    <row r="649" spans="4:12" x14ac:dyDescent="0.25">
      <c r="D649" s="25" t="str">
        <f t="shared" si="49"/>
        <v/>
      </c>
      <c r="E649" s="25" t="str">
        <f t="shared" si="50"/>
        <v/>
      </c>
      <c r="F649" s="25" t="str">
        <f t="shared" si="51"/>
        <v/>
      </c>
      <c r="G649" s="32" t="str">
        <f>MID($H$11,2537,4)</f>
        <v/>
      </c>
      <c r="H649" s="30" t="e">
        <f t="shared" si="52"/>
        <v>#N/A</v>
      </c>
      <c r="I649" s="30" t="e">
        <f t="shared" si="48"/>
        <v>#N/A</v>
      </c>
      <c r="L649"/>
    </row>
    <row r="650" spans="4:12" x14ac:dyDescent="0.25">
      <c r="D650" s="25" t="str">
        <f t="shared" si="49"/>
        <v/>
      </c>
      <c r="E650" s="25" t="str">
        <f t="shared" si="50"/>
        <v/>
      </c>
      <c r="F650" s="25" t="str">
        <f t="shared" si="51"/>
        <v/>
      </c>
      <c r="G650" s="32" t="str">
        <f>MID($H$11,2541,4)</f>
        <v/>
      </c>
      <c r="H650" s="30" t="e">
        <f t="shared" si="52"/>
        <v>#N/A</v>
      </c>
      <c r="I650" s="30" t="e">
        <f t="shared" si="48"/>
        <v>#N/A</v>
      </c>
      <c r="L650"/>
    </row>
    <row r="651" spans="4:12" x14ac:dyDescent="0.25">
      <c r="D651" s="25" t="str">
        <f t="shared" si="49"/>
        <v/>
      </c>
      <c r="E651" s="25" t="str">
        <f t="shared" si="50"/>
        <v/>
      </c>
      <c r="F651" s="25" t="str">
        <f t="shared" si="51"/>
        <v/>
      </c>
      <c r="G651" s="32" t="str">
        <f>MID($H$11,2545,4)</f>
        <v/>
      </c>
      <c r="H651" s="30" t="e">
        <f t="shared" si="52"/>
        <v>#N/A</v>
      </c>
      <c r="I651" s="30" t="e">
        <f t="shared" si="48"/>
        <v>#N/A</v>
      </c>
      <c r="L651"/>
    </row>
    <row r="652" spans="4:12" x14ac:dyDescent="0.25">
      <c r="D652" s="25" t="str">
        <f t="shared" si="49"/>
        <v/>
      </c>
      <c r="E652" s="25" t="str">
        <f t="shared" si="50"/>
        <v/>
      </c>
      <c r="F652" s="25" t="str">
        <f t="shared" si="51"/>
        <v/>
      </c>
      <c r="G652" s="32" t="str">
        <f>MID($H$11,2549,4)</f>
        <v/>
      </c>
      <c r="H652" s="30" t="e">
        <f t="shared" si="52"/>
        <v>#N/A</v>
      </c>
      <c r="I652" s="30" t="e">
        <f t="shared" si="48"/>
        <v>#N/A</v>
      </c>
      <c r="L652"/>
    </row>
    <row r="653" spans="4:12" x14ac:dyDescent="0.25">
      <c r="D653" s="25" t="str">
        <f t="shared" si="49"/>
        <v/>
      </c>
      <c r="E653" s="25" t="str">
        <f t="shared" si="50"/>
        <v/>
      </c>
      <c r="F653" s="25" t="str">
        <f t="shared" si="51"/>
        <v/>
      </c>
      <c r="G653" s="32" t="str">
        <f>MID($H$11,2553,4)</f>
        <v/>
      </c>
      <c r="H653" s="30" t="e">
        <f t="shared" si="52"/>
        <v>#N/A</v>
      </c>
      <c r="I653" s="30" t="e">
        <f t="shared" si="48"/>
        <v>#N/A</v>
      </c>
      <c r="L653"/>
    </row>
    <row r="654" spans="4:12" x14ac:dyDescent="0.25">
      <c r="D654" s="25" t="str">
        <f t="shared" si="49"/>
        <v/>
      </c>
      <c r="E654" s="25" t="str">
        <f t="shared" si="50"/>
        <v/>
      </c>
      <c r="F654" s="25" t="str">
        <f t="shared" si="51"/>
        <v/>
      </c>
      <c r="G654" s="32" t="str">
        <f>MID($H$11,2557,4)</f>
        <v/>
      </c>
      <c r="H654" s="30" t="e">
        <f t="shared" si="52"/>
        <v>#N/A</v>
      </c>
      <c r="I654" s="30" t="e">
        <f t="shared" si="48"/>
        <v>#N/A</v>
      </c>
      <c r="L654"/>
    </row>
    <row r="655" spans="4:12" x14ac:dyDescent="0.25">
      <c r="D655" s="25" t="str">
        <f t="shared" si="49"/>
        <v/>
      </c>
      <c r="E655" s="25" t="str">
        <f t="shared" si="50"/>
        <v/>
      </c>
      <c r="F655" s="25" t="str">
        <f t="shared" si="51"/>
        <v/>
      </c>
      <c r="G655" s="32" t="str">
        <f>MID($H$11,2561,4)</f>
        <v/>
      </c>
      <c r="H655" s="30" t="e">
        <f t="shared" si="52"/>
        <v>#N/A</v>
      </c>
      <c r="I655" s="30" t="e">
        <f t="shared" ref="I655:I718" si="53">VLOOKUP(E655,$A$15:$C$114,3,FALSE)</f>
        <v>#N/A</v>
      </c>
      <c r="L655"/>
    </row>
    <row r="656" spans="4:12" x14ac:dyDescent="0.25">
      <c r="D656" s="25" t="str">
        <f t="shared" ref="D656:D719" si="54">MID(G656,1,2)</f>
        <v/>
      </c>
      <c r="E656" s="25" t="str">
        <f t="shared" ref="E656:E719" si="55">MID(G656,3,2)</f>
        <v/>
      </c>
      <c r="F656" s="25" t="str">
        <f t="shared" ref="F656:F719" si="56">MID(G656,5,2)</f>
        <v/>
      </c>
      <c r="G656" s="32" t="str">
        <f>MID($H$11,2565,4)</f>
        <v/>
      </c>
      <c r="H656" s="30" t="e">
        <f t="shared" si="52"/>
        <v>#N/A</v>
      </c>
      <c r="I656" s="30" t="e">
        <f t="shared" si="53"/>
        <v>#N/A</v>
      </c>
      <c r="L656"/>
    </row>
    <row r="657" spans="4:12" x14ac:dyDescent="0.25">
      <c r="D657" s="25" t="str">
        <f t="shared" si="54"/>
        <v/>
      </c>
      <c r="E657" s="25" t="str">
        <f t="shared" si="55"/>
        <v/>
      </c>
      <c r="F657" s="25" t="str">
        <f t="shared" si="56"/>
        <v/>
      </c>
      <c r="G657" s="32" t="str">
        <f>MID($H$11,2569,4)</f>
        <v/>
      </c>
      <c r="H657" s="30" t="e">
        <f t="shared" si="52"/>
        <v>#N/A</v>
      </c>
      <c r="I657" s="30" t="e">
        <f t="shared" si="53"/>
        <v>#N/A</v>
      </c>
      <c r="L657"/>
    </row>
    <row r="658" spans="4:12" x14ac:dyDescent="0.25">
      <c r="D658" s="25" t="str">
        <f t="shared" si="54"/>
        <v/>
      </c>
      <c r="E658" s="25" t="str">
        <f t="shared" si="55"/>
        <v/>
      </c>
      <c r="F658" s="25" t="str">
        <f t="shared" si="56"/>
        <v/>
      </c>
      <c r="G658" s="32" t="str">
        <f>MID($H$11,2573,4)</f>
        <v/>
      </c>
      <c r="H658" s="30" t="e">
        <f t="shared" si="52"/>
        <v>#N/A</v>
      </c>
      <c r="I658" s="30" t="e">
        <f t="shared" si="53"/>
        <v>#N/A</v>
      </c>
      <c r="L658"/>
    </row>
    <row r="659" spans="4:12" x14ac:dyDescent="0.25">
      <c r="D659" s="25" t="str">
        <f t="shared" si="54"/>
        <v/>
      </c>
      <c r="E659" s="25" t="str">
        <f t="shared" si="55"/>
        <v/>
      </c>
      <c r="F659" s="25" t="str">
        <f t="shared" si="56"/>
        <v/>
      </c>
      <c r="G659" s="32" t="str">
        <f>MID($H$11,2577,4)</f>
        <v/>
      </c>
      <c r="H659" s="30" t="e">
        <f t="shared" si="52"/>
        <v>#N/A</v>
      </c>
      <c r="I659" s="30" t="e">
        <f t="shared" si="53"/>
        <v>#N/A</v>
      </c>
      <c r="L659"/>
    </row>
    <row r="660" spans="4:12" x14ac:dyDescent="0.25">
      <c r="D660" s="25" t="str">
        <f t="shared" si="54"/>
        <v/>
      </c>
      <c r="E660" s="25" t="str">
        <f t="shared" si="55"/>
        <v/>
      </c>
      <c r="F660" s="25" t="str">
        <f t="shared" si="56"/>
        <v/>
      </c>
      <c r="G660" s="32" t="str">
        <f>MID($H$11,2581,4)</f>
        <v/>
      </c>
      <c r="H660" s="30" t="e">
        <f t="shared" si="52"/>
        <v>#N/A</v>
      </c>
      <c r="I660" s="30" t="e">
        <f t="shared" si="53"/>
        <v>#N/A</v>
      </c>
      <c r="L660"/>
    </row>
    <row r="661" spans="4:12" x14ac:dyDescent="0.25">
      <c r="D661" s="25" t="str">
        <f t="shared" si="54"/>
        <v/>
      </c>
      <c r="E661" s="25" t="str">
        <f t="shared" si="55"/>
        <v/>
      </c>
      <c r="F661" s="25" t="str">
        <f t="shared" si="56"/>
        <v/>
      </c>
      <c r="G661" s="32" t="str">
        <f>MID($H$11,2585,4)</f>
        <v/>
      </c>
      <c r="H661" s="30" t="e">
        <f t="shared" si="52"/>
        <v>#N/A</v>
      </c>
      <c r="I661" s="30" t="e">
        <f t="shared" si="53"/>
        <v>#N/A</v>
      </c>
      <c r="L661"/>
    </row>
    <row r="662" spans="4:12" x14ac:dyDescent="0.25">
      <c r="D662" s="25" t="str">
        <f t="shared" si="54"/>
        <v/>
      </c>
      <c r="E662" s="25" t="str">
        <f t="shared" si="55"/>
        <v/>
      </c>
      <c r="F662" s="25" t="str">
        <f t="shared" si="56"/>
        <v/>
      </c>
      <c r="G662" s="32" t="str">
        <f>MID($H$11,2589,4)</f>
        <v/>
      </c>
      <c r="H662" s="30" t="e">
        <f t="shared" si="52"/>
        <v>#N/A</v>
      </c>
      <c r="I662" s="30" t="e">
        <f t="shared" si="53"/>
        <v>#N/A</v>
      </c>
      <c r="L662"/>
    </row>
    <row r="663" spans="4:12" x14ac:dyDescent="0.25">
      <c r="D663" s="25" t="str">
        <f t="shared" si="54"/>
        <v/>
      </c>
      <c r="E663" s="25" t="str">
        <f t="shared" si="55"/>
        <v/>
      </c>
      <c r="F663" s="25" t="str">
        <f t="shared" si="56"/>
        <v/>
      </c>
      <c r="G663" s="32" t="str">
        <f>MID($H$11,2593,4)</f>
        <v/>
      </c>
      <c r="H663" s="30" t="e">
        <f t="shared" si="52"/>
        <v>#N/A</v>
      </c>
      <c r="I663" s="30" t="e">
        <f t="shared" si="53"/>
        <v>#N/A</v>
      </c>
      <c r="L663"/>
    </row>
    <row r="664" spans="4:12" x14ac:dyDescent="0.25">
      <c r="D664" s="25" t="str">
        <f t="shared" si="54"/>
        <v/>
      </c>
      <c r="E664" s="25" t="str">
        <f t="shared" si="55"/>
        <v/>
      </c>
      <c r="F664" s="25" t="str">
        <f t="shared" si="56"/>
        <v/>
      </c>
      <c r="G664" s="32" t="str">
        <f>MID($H$11,2597,4)</f>
        <v/>
      </c>
      <c r="H664" s="30" t="e">
        <f t="shared" ref="H664:H727" si="57">VLOOKUP(D664,$A$15:$C$114,2,FALSE)</f>
        <v>#N/A</v>
      </c>
      <c r="I664" s="30" t="e">
        <f t="shared" si="53"/>
        <v>#N/A</v>
      </c>
      <c r="L664"/>
    </row>
    <row r="665" spans="4:12" x14ac:dyDescent="0.25">
      <c r="D665" s="25" t="str">
        <f t="shared" si="54"/>
        <v/>
      </c>
      <c r="E665" s="25" t="str">
        <f t="shared" si="55"/>
        <v/>
      </c>
      <c r="F665" s="25" t="str">
        <f t="shared" si="56"/>
        <v/>
      </c>
      <c r="G665" s="32" t="str">
        <f>MID($H$11,2601,4)</f>
        <v/>
      </c>
      <c r="H665" s="30" t="e">
        <f t="shared" si="57"/>
        <v>#N/A</v>
      </c>
      <c r="I665" s="30" t="e">
        <f t="shared" si="53"/>
        <v>#N/A</v>
      </c>
      <c r="L665"/>
    </row>
    <row r="666" spans="4:12" x14ac:dyDescent="0.25">
      <c r="D666" s="25" t="str">
        <f t="shared" si="54"/>
        <v/>
      </c>
      <c r="E666" s="25" t="str">
        <f t="shared" si="55"/>
        <v/>
      </c>
      <c r="F666" s="25" t="str">
        <f t="shared" si="56"/>
        <v/>
      </c>
      <c r="G666" s="32" t="str">
        <f>MID($H$11,2605,4)</f>
        <v/>
      </c>
      <c r="H666" s="30" t="e">
        <f t="shared" si="57"/>
        <v>#N/A</v>
      </c>
      <c r="I666" s="30" t="e">
        <f t="shared" si="53"/>
        <v>#N/A</v>
      </c>
      <c r="L666"/>
    </row>
    <row r="667" spans="4:12" x14ac:dyDescent="0.25">
      <c r="D667" s="25" t="str">
        <f t="shared" si="54"/>
        <v/>
      </c>
      <c r="E667" s="25" t="str">
        <f t="shared" si="55"/>
        <v/>
      </c>
      <c r="F667" s="25" t="str">
        <f t="shared" si="56"/>
        <v/>
      </c>
      <c r="G667" s="32" t="str">
        <f>MID($H$11,2609,4)</f>
        <v/>
      </c>
      <c r="H667" s="30" t="e">
        <f t="shared" si="57"/>
        <v>#N/A</v>
      </c>
      <c r="I667" s="30" t="e">
        <f t="shared" si="53"/>
        <v>#N/A</v>
      </c>
      <c r="L667"/>
    </row>
    <row r="668" spans="4:12" x14ac:dyDescent="0.25">
      <c r="D668" s="25" t="str">
        <f t="shared" si="54"/>
        <v/>
      </c>
      <c r="E668" s="25" t="str">
        <f t="shared" si="55"/>
        <v/>
      </c>
      <c r="F668" s="25" t="str">
        <f t="shared" si="56"/>
        <v/>
      </c>
      <c r="G668" s="32" t="str">
        <f>MID($H$11,2613,4)</f>
        <v/>
      </c>
      <c r="H668" s="30" t="e">
        <f t="shared" si="57"/>
        <v>#N/A</v>
      </c>
      <c r="I668" s="30" t="e">
        <f t="shared" si="53"/>
        <v>#N/A</v>
      </c>
      <c r="L668"/>
    </row>
    <row r="669" spans="4:12" x14ac:dyDescent="0.25">
      <c r="D669" s="25" t="str">
        <f t="shared" si="54"/>
        <v/>
      </c>
      <c r="E669" s="25" t="str">
        <f t="shared" si="55"/>
        <v/>
      </c>
      <c r="F669" s="25" t="str">
        <f t="shared" si="56"/>
        <v/>
      </c>
      <c r="G669" s="32" t="str">
        <f>MID($H$11,2617,4)</f>
        <v/>
      </c>
      <c r="H669" s="30" t="e">
        <f t="shared" si="57"/>
        <v>#N/A</v>
      </c>
      <c r="I669" s="30" t="e">
        <f t="shared" si="53"/>
        <v>#N/A</v>
      </c>
      <c r="L669"/>
    </row>
    <row r="670" spans="4:12" x14ac:dyDescent="0.25">
      <c r="D670" s="25" t="str">
        <f t="shared" si="54"/>
        <v/>
      </c>
      <c r="E670" s="25" t="str">
        <f t="shared" si="55"/>
        <v/>
      </c>
      <c r="F670" s="25" t="str">
        <f t="shared" si="56"/>
        <v/>
      </c>
      <c r="G670" s="32" t="str">
        <f>MID($H$11,2621,4)</f>
        <v/>
      </c>
      <c r="H670" s="30" t="e">
        <f t="shared" si="57"/>
        <v>#N/A</v>
      </c>
      <c r="I670" s="30" t="e">
        <f t="shared" si="53"/>
        <v>#N/A</v>
      </c>
      <c r="L670"/>
    </row>
    <row r="671" spans="4:12" x14ac:dyDescent="0.25">
      <c r="D671" s="25" t="str">
        <f t="shared" si="54"/>
        <v/>
      </c>
      <c r="E671" s="25" t="str">
        <f t="shared" si="55"/>
        <v/>
      </c>
      <c r="F671" s="25" t="str">
        <f t="shared" si="56"/>
        <v/>
      </c>
      <c r="G671" s="32" t="str">
        <f>MID($H$11,2625,4)</f>
        <v/>
      </c>
      <c r="H671" s="30" t="e">
        <f t="shared" si="57"/>
        <v>#N/A</v>
      </c>
      <c r="I671" s="30" t="e">
        <f t="shared" si="53"/>
        <v>#N/A</v>
      </c>
      <c r="L671"/>
    </row>
    <row r="672" spans="4:12" x14ac:dyDescent="0.25">
      <c r="D672" s="25" t="str">
        <f t="shared" si="54"/>
        <v/>
      </c>
      <c r="E672" s="25" t="str">
        <f t="shared" si="55"/>
        <v/>
      </c>
      <c r="F672" s="25" t="str">
        <f t="shared" si="56"/>
        <v/>
      </c>
      <c r="G672" s="32" t="str">
        <f>MID($H$11,2629,4)</f>
        <v/>
      </c>
      <c r="H672" s="30" t="e">
        <f t="shared" si="57"/>
        <v>#N/A</v>
      </c>
      <c r="I672" s="30" t="e">
        <f t="shared" si="53"/>
        <v>#N/A</v>
      </c>
      <c r="L672"/>
    </row>
    <row r="673" spans="4:12" x14ac:dyDescent="0.25">
      <c r="D673" s="25" t="str">
        <f t="shared" si="54"/>
        <v/>
      </c>
      <c r="E673" s="25" t="str">
        <f t="shared" si="55"/>
        <v/>
      </c>
      <c r="F673" s="25" t="str">
        <f t="shared" si="56"/>
        <v/>
      </c>
      <c r="G673" s="32" t="str">
        <f>MID($H$11,2633,4)</f>
        <v/>
      </c>
      <c r="H673" s="30" t="e">
        <f t="shared" si="57"/>
        <v>#N/A</v>
      </c>
      <c r="I673" s="30" t="e">
        <f t="shared" si="53"/>
        <v>#N/A</v>
      </c>
      <c r="L673"/>
    </row>
    <row r="674" spans="4:12" x14ac:dyDescent="0.25">
      <c r="D674" s="25" t="str">
        <f t="shared" si="54"/>
        <v/>
      </c>
      <c r="E674" s="25" t="str">
        <f t="shared" si="55"/>
        <v/>
      </c>
      <c r="F674" s="25" t="str">
        <f t="shared" si="56"/>
        <v/>
      </c>
      <c r="G674" s="32" t="str">
        <f>MID($H$11,2637,4)</f>
        <v/>
      </c>
      <c r="H674" s="30" t="e">
        <f t="shared" si="57"/>
        <v>#N/A</v>
      </c>
      <c r="I674" s="30" t="e">
        <f t="shared" si="53"/>
        <v>#N/A</v>
      </c>
      <c r="L674"/>
    </row>
    <row r="675" spans="4:12" x14ac:dyDescent="0.25">
      <c r="D675" s="25" t="str">
        <f t="shared" si="54"/>
        <v/>
      </c>
      <c r="E675" s="25" t="str">
        <f t="shared" si="55"/>
        <v/>
      </c>
      <c r="F675" s="25" t="str">
        <f t="shared" si="56"/>
        <v/>
      </c>
      <c r="G675" s="32" t="str">
        <f>MID($H$11,2641,4)</f>
        <v/>
      </c>
      <c r="H675" s="30" t="e">
        <f t="shared" si="57"/>
        <v>#N/A</v>
      </c>
      <c r="I675" s="30" t="e">
        <f t="shared" si="53"/>
        <v>#N/A</v>
      </c>
      <c r="L675"/>
    </row>
    <row r="676" spans="4:12" x14ac:dyDescent="0.25">
      <c r="D676" s="25" t="str">
        <f t="shared" si="54"/>
        <v/>
      </c>
      <c r="E676" s="25" t="str">
        <f t="shared" si="55"/>
        <v/>
      </c>
      <c r="F676" s="25" t="str">
        <f t="shared" si="56"/>
        <v/>
      </c>
      <c r="G676" s="32" t="str">
        <f>MID($H$11,2645,4)</f>
        <v/>
      </c>
      <c r="H676" s="30" t="e">
        <f t="shared" si="57"/>
        <v>#N/A</v>
      </c>
      <c r="I676" s="30" t="e">
        <f t="shared" si="53"/>
        <v>#N/A</v>
      </c>
      <c r="L676"/>
    </row>
    <row r="677" spans="4:12" x14ac:dyDescent="0.25">
      <c r="D677" s="25" t="str">
        <f t="shared" si="54"/>
        <v/>
      </c>
      <c r="E677" s="25" t="str">
        <f t="shared" si="55"/>
        <v/>
      </c>
      <c r="F677" s="25" t="str">
        <f t="shared" si="56"/>
        <v/>
      </c>
      <c r="G677" s="32" t="str">
        <f>MID($H$11,2649,4)</f>
        <v/>
      </c>
      <c r="H677" s="30" t="e">
        <f t="shared" si="57"/>
        <v>#N/A</v>
      </c>
      <c r="I677" s="30" t="e">
        <f t="shared" si="53"/>
        <v>#N/A</v>
      </c>
      <c r="L677"/>
    </row>
    <row r="678" spans="4:12" x14ac:dyDescent="0.25">
      <c r="D678" s="25" t="str">
        <f t="shared" si="54"/>
        <v/>
      </c>
      <c r="E678" s="25" t="str">
        <f t="shared" si="55"/>
        <v/>
      </c>
      <c r="F678" s="25" t="str">
        <f t="shared" si="56"/>
        <v/>
      </c>
      <c r="G678" s="32" t="str">
        <f>MID($H$11,2653,4)</f>
        <v/>
      </c>
      <c r="H678" s="30" t="e">
        <f t="shared" si="57"/>
        <v>#N/A</v>
      </c>
      <c r="I678" s="30" t="e">
        <f t="shared" si="53"/>
        <v>#N/A</v>
      </c>
      <c r="L678"/>
    </row>
    <row r="679" spans="4:12" x14ac:dyDescent="0.25">
      <c r="D679" s="25" t="str">
        <f t="shared" si="54"/>
        <v/>
      </c>
      <c r="E679" s="25" t="str">
        <f t="shared" si="55"/>
        <v/>
      </c>
      <c r="F679" s="25" t="str">
        <f t="shared" si="56"/>
        <v/>
      </c>
      <c r="G679" s="32" t="str">
        <f>MID($H$11,2657,4)</f>
        <v/>
      </c>
      <c r="H679" s="30" t="e">
        <f t="shared" si="57"/>
        <v>#N/A</v>
      </c>
      <c r="I679" s="30" t="e">
        <f t="shared" si="53"/>
        <v>#N/A</v>
      </c>
      <c r="L679"/>
    </row>
    <row r="680" spans="4:12" x14ac:dyDescent="0.25">
      <c r="D680" s="25" t="str">
        <f t="shared" si="54"/>
        <v/>
      </c>
      <c r="E680" s="25" t="str">
        <f t="shared" si="55"/>
        <v/>
      </c>
      <c r="F680" s="25" t="str">
        <f t="shared" si="56"/>
        <v/>
      </c>
      <c r="G680" s="32" t="str">
        <f>MID($H$11,2661,4)</f>
        <v/>
      </c>
      <c r="H680" s="30" t="e">
        <f t="shared" si="57"/>
        <v>#N/A</v>
      </c>
      <c r="I680" s="30" t="e">
        <f t="shared" si="53"/>
        <v>#N/A</v>
      </c>
      <c r="L680"/>
    </row>
    <row r="681" spans="4:12" x14ac:dyDescent="0.25">
      <c r="D681" s="25" t="str">
        <f t="shared" si="54"/>
        <v/>
      </c>
      <c r="E681" s="25" t="str">
        <f t="shared" si="55"/>
        <v/>
      </c>
      <c r="F681" s="25" t="str">
        <f t="shared" si="56"/>
        <v/>
      </c>
      <c r="G681" s="32" t="str">
        <f>MID($H$11,2665,4)</f>
        <v/>
      </c>
      <c r="H681" s="30" t="e">
        <f t="shared" si="57"/>
        <v>#N/A</v>
      </c>
      <c r="I681" s="30" t="e">
        <f t="shared" si="53"/>
        <v>#N/A</v>
      </c>
      <c r="L681"/>
    </row>
    <row r="682" spans="4:12" x14ac:dyDescent="0.25">
      <c r="D682" s="25" t="str">
        <f t="shared" si="54"/>
        <v/>
      </c>
      <c r="E682" s="25" t="str">
        <f t="shared" si="55"/>
        <v/>
      </c>
      <c r="F682" s="25" t="str">
        <f t="shared" si="56"/>
        <v/>
      </c>
      <c r="G682" s="32" t="str">
        <f>MID($H$11,2669,4)</f>
        <v/>
      </c>
      <c r="H682" s="30" t="e">
        <f t="shared" si="57"/>
        <v>#N/A</v>
      </c>
      <c r="I682" s="30" t="e">
        <f t="shared" si="53"/>
        <v>#N/A</v>
      </c>
      <c r="L682"/>
    </row>
    <row r="683" spans="4:12" x14ac:dyDescent="0.25">
      <c r="D683" s="25" t="str">
        <f t="shared" si="54"/>
        <v/>
      </c>
      <c r="E683" s="25" t="str">
        <f t="shared" si="55"/>
        <v/>
      </c>
      <c r="F683" s="25" t="str">
        <f t="shared" si="56"/>
        <v/>
      </c>
      <c r="G683" s="32" t="str">
        <f>MID($H$11,2673,4)</f>
        <v/>
      </c>
      <c r="H683" s="30" t="e">
        <f t="shared" si="57"/>
        <v>#N/A</v>
      </c>
      <c r="I683" s="30" t="e">
        <f t="shared" si="53"/>
        <v>#N/A</v>
      </c>
      <c r="L683"/>
    </row>
    <row r="684" spans="4:12" x14ac:dyDescent="0.25">
      <c r="D684" s="25" t="str">
        <f t="shared" si="54"/>
        <v/>
      </c>
      <c r="E684" s="25" t="str">
        <f t="shared" si="55"/>
        <v/>
      </c>
      <c r="F684" s="25" t="str">
        <f t="shared" si="56"/>
        <v/>
      </c>
      <c r="G684" s="32" t="str">
        <f>MID($H$11,2677,4)</f>
        <v/>
      </c>
      <c r="H684" s="30" t="e">
        <f t="shared" si="57"/>
        <v>#N/A</v>
      </c>
      <c r="I684" s="30" t="e">
        <f t="shared" si="53"/>
        <v>#N/A</v>
      </c>
      <c r="L684"/>
    </row>
    <row r="685" spans="4:12" x14ac:dyDescent="0.25">
      <c r="D685" s="25" t="str">
        <f t="shared" si="54"/>
        <v/>
      </c>
      <c r="E685" s="25" t="str">
        <f t="shared" si="55"/>
        <v/>
      </c>
      <c r="F685" s="25" t="str">
        <f t="shared" si="56"/>
        <v/>
      </c>
      <c r="G685" s="32" t="str">
        <f>MID($H$11,2681,4)</f>
        <v/>
      </c>
      <c r="H685" s="30" t="e">
        <f t="shared" si="57"/>
        <v>#N/A</v>
      </c>
      <c r="I685" s="30" t="e">
        <f t="shared" si="53"/>
        <v>#N/A</v>
      </c>
      <c r="L685"/>
    </row>
    <row r="686" spans="4:12" x14ac:dyDescent="0.25">
      <c r="D686" s="25" t="str">
        <f t="shared" si="54"/>
        <v/>
      </c>
      <c r="E686" s="25" t="str">
        <f t="shared" si="55"/>
        <v/>
      </c>
      <c r="F686" s="25" t="str">
        <f t="shared" si="56"/>
        <v/>
      </c>
      <c r="G686" s="32" t="str">
        <f>MID($H$11,2685,4)</f>
        <v/>
      </c>
      <c r="H686" s="30" t="e">
        <f t="shared" si="57"/>
        <v>#N/A</v>
      </c>
      <c r="I686" s="30" t="e">
        <f t="shared" si="53"/>
        <v>#N/A</v>
      </c>
      <c r="L686"/>
    </row>
    <row r="687" spans="4:12" x14ac:dyDescent="0.25">
      <c r="D687" s="25" t="str">
        <f t="shared" si="54"/>
        <v/>
      </c>
      <c r="E687" s="25" t="str">
        <f t="shared" si="55"/>
        <v/>
      </c>
      <c r="F687" s="25" t="str">
        <f t="shared" si="56"/>
        <v/>
      </c>
      <c r="G687" s="32" t="str">
        <f>MID($H$11,2689,4)</f>
        <v/>
      </c>
      <c r="H687" s="30" t="e">
        <f t="shared" si="57"/>
        <v>#N/A</v>
      </c>
      <c r="I687" s="30" t="e">
        <f t="shared" si="53"/>
        <v>#N/A</v>
      </c>
      <c r="L687"/>
    </row>
    <row r="688" spans="4:12" x14ac:dyDescent="0.25">
      <c r="D688" s="25" t="str">
        <f t="shared" si="54"/>
        <v/>
      </c>
      <c r="E688" s="25" t="str">
        <f t="shared" si="55"/>
        <v/>
      </c>
      <c r="F688" s="25" t="str">
        <f t="shared" si="56"/>
        <v/>
      </c>
      <c r="G688" s="32" t="str">
        <f>MID($H$11,2693,4)</f>
        <v/>
      </c>
      <c r="H688" s="30" t="e">
        <f t="shared" si="57"/>
        <v>#N/A</v>
      </c>
      <c r="I688" s="30" t="e">
        <f t="shared" si="53"/>
        <v>#N/A</v>
      </c>
      <c r="L688"/>
    </row>
    <row r="689" spans="4:12" x14ac:dyDescent="0.25">
      <c r="D689" s="25" t="str">
        <f t="shared" si="54"/>
        <v/>
      </c>
      <c r="E689" s="25" t="str">
        <f t="shared" si="55"/>
        <v/>
      </c>
      <c r="F689" s="25" t="str">
        <f t="shared" si="56"/>
        <v/>
      </c>
      <c r="G689" s="32" t="str">
        <f>MID($H$11,2697,4)</f>
        <v/>
      </c>
      <c r="H689" s="30" t="e">
        <f t="shared" si="57"/>
        <v>#N/A</v>
      </c>
      <c r="I689" s="30" t="e">
        <f t="shared" si="53"/>
        <v>#N/A</v>
      </c>
      <c r="L689"/>
    </row>
    <row r="690" spans="4:12" x14ac:dyDescent="0.25">
      <c r="D690" s="25" t="str">
        <f t="shared" si="54"/>
        <v/>
      </c>
      <c r="E690" s="25" t="str">
        <f t="shared" si="55"/>
        <v/>
      </c>
      <c r="F690" s="25" t="str">
        <f t="shared" si="56"/>
        <v/>
      </c>
      <c r="G690" s="32" t="str">
        <f>MID($H$11,2701,4)</f>
        <v/>
      </c>
      <c r="H690" s="30" t="e">
        <f t="shared" si="57"/>
        <v>#N/A</v>
      </c>
      <c r="I690" s="30" t="e">
        <f t="shared" si="53"/>
        <v>#N/A</v>
      </c>
      <c r="L690"/>
    </row>
    <row r="691" spans="4:12" x14ac:dyDescent="0.25">
      <c r="D691" s="25" t="str">
        <f t="shared" si="54"/>
        <v/>
      </c>
      <c r="E691" s="25" t="str">
        <f t="shared" si="55"/>
        <v/>
      </c>
      <c r="F691" s="25" t="str">
        <f t="shared" si="56"/>
        <v/>
      </c>
      <c r="G691" s="32" t="str">
        <f>MID($H$11,2705,4)</f>
        <v/>
      </c>
      <c r="H691" s="30" t="e">
        <f t="shared" si="57"/>
        <v>#N/A</v>
      </c>
      <c r="I691" s="30" t="e">
        <f t="shared" si="53"/>
        <v>#N/A</v>
      </c>
      <c r="L691"/>
    </row>
    <row r="692" spans="4:12" x14ac:dyDescent="0.25">
      <c r="D692" s="25" t="str">
        <f t="shared" si="54"/>
        <v/>
      </c>
      <c r="E692" s="25" t="str">
        <f t="shared" si="55"/>
        <v/>
      </c>
      <c r="F692" s="25" t="str">
        <f t="shared" si="56"/>
        <v/>
      </c>
      <c r="G692" s="32" t="str">
        <f>MID($H$11,2709,4)</f>
        <v/>
      </c>
      <c r="H692" s="30" t="e">
        <f t="shared" si="57"/>
        <v>#N/A</v>
      </c>
      <c r="I692" s="30" t="e">
        <f t="shared" si="53"/>
        <v>#N/A</v>
      </c>
      <c r="L692"/>
    </row>
    <row r="693" spans="4:12" x14ac:dyDescent="0.25">
      <c r="D693" s="25" t="str">
        <f t="shared" si="54"/>
        <v/>
      </c>
      <c r="E693" s="25" t="str">
        <f t="shared" si="55"/>
        <v/>
      </c>
      <c r="F693" s="25" t="str">
        <f t="shared" si="56"/>
        <v/>
      </c>
      <c r="G693" s="32" t="str">
        <f>MID($H$11,2713,4)</f>
        <v/>
      </c>
      <c r="H693" s="30" t="e">
        <f t="shared" si="57"/>
        <v>#N/A</v>
      </c>
      <c r="I693" s="30" t="e">
        <f t="shared" si="53"/>
        <v>#N/A</v>
      </c>
      <c r="L693"/>
    </row>
    <row r="694" spans="4:12" x14ac:dyDescent="0.25">
      <c r="D694" s="25" t="str">
        <f t="shared" si="54"/>
        <v/>
      </c>
      <c r="E694" s="25" t="str">
        <f t="shared" si="55"/>
        <v/>
      </c>
      <c r="F694" s="25" t="str">
        <f t="shared" si="56"/>
        <v/>
      </c>
      <c r="G694" s="32" t="str">
        <f>MID($H$11,2717,4)</f>
        <v/>
      </c>
      <c r="H694" s="30" t="e">
        <f t="shared" si="57"/>
        <v>#N/A</v>
      </c>
      <c r="I694" s="30" t="e">
        <f t="shared" si="53"/>
        <v>#N/A</v>
      </c>
      <c r="L694"/>
    </row>
    <row r="695" spans="4:12" x14ac:dyDescent="0.25">
      <c r="D695" s="25" t="str">
        <f t="shared" si="54"/>
        <v/>
      </c>
      <c r="E695" s="25" t="str">
        <f t="shared" si="55"/>
        <v/>
      </c>
      <c r="F695" s="25" t="str">
        <f t="shared" si="56"/>
        <v/>
      </c>
      <c r="G695" s="32" t="str">
        <f>MID($H$11,2721,4)</f>
        <v/>
      </c>
      <c r="H695" s="30" t="e">
        <f t="shared" si="57"/>
        <v>#N/A</v>
      </c>
      <c r="I695" s="30" t="e">
        <f t="shared" si="53"/>
        <v>#N/A</v>
      </c>
      <c r="L695"/>
    </row>
    <row r="696" spans="4:12" x14ac:dyDescent="0.25">
      <c r="D696" s="25" t="str">
        <f t="shared" si="54"/>
        <v/>
      </c>
      <c r="E696" s="25" t="str">
        <f t="shared" si="55"/>
        <v/>
      </c>
      <c r="F696" s="25" t="str">
        <f t="shared" si="56"/>
        <v/>
      </c>
      <c r="G696" s="32" t="str">
        <f>MID($H$11,2725,4)</f>
        <v/>
      </c>
      <c r="H696" s="30" t="e">
        <f t="shared" si="57"/>
        <v>#N/A</v>
      </c>
      <c r="I696" s="30" t="e">
        <f t="shared" si="53"/>
        <v>#N/A</v>
      </c>
      <c r="L696"/>
    </row>
    <row r="697" spans="4:12" x14ac:dyDescent="0.25">
      <c r="D697" s="25" t="str">
        <f t="shared" si="54"/>
        <v/>
      </c>
      <c r="E697" s="25" t="str">
        <f t="shared" si="55"/>
        <v/>
      </c>
      <c r="F697" s="25" t="str">
        <f t="shared" si="56"/>
        <v/>
      </c>
      <c r="G697" s="32" t="str">
        <f>MID($H$11,2729,4)</f>
        <v/>
      </c>
      <c r="H697" s="30" t="e">
        <f t="shared" si="57"/>
        <v>#N/A</v>
      </c>
      <c r="I697" s="30" t="e">
        <f t="shared" si="53"/>
        <v>#N/A</v>
      </c>
      <c r="L697"/>
    </row>
    <row r="698" spans="4:12" x14ac:dyDescent="0.25">
      <c r="D698" s="25" t="str">
        <f t="shared" si="54"/>
        <v/>
      </c>
      <c r="E698" s="25" t="str">
        <f t="shared" si="55"/>
        <v/>
      </c>
      <c r="F698" s="25" t="str">
        <f t="shared" si="56"/>
        <v/>
      </c>
      <c r="G698" s="32" t="str">
        <f>MID($H$11,2733,4)</f>
        <v/>
      </c>
      <c r="H698" s="30" t="e">
        <f t="shared" si="57"/>
        <v>#N/A</v>
      </c>
      <c r="I698" s="30" t="e">
        <f t="shared" si="53"/>
        <v>#N/A</v>
      </c>
      <c r="L698"/>
    </row>
    <row r="699" spans="4:12" x14ac:dyDescent="0.25">
      <c r="D699" s="25" t="str">
        <f t="shared" si="54"/>
        <v/>
      </c>
      <c r="E699" s="25" t="str">
        <f t="shared" si="55"/>
        <v/>
      </c>
      <c r="F699" s="25" t="str">
        <f t="shared" si="56"/>
        <v/>
      </c>
      <c r="G699" s="32" t="str">
        <f>MID($H$11,2737,4)</f>
        <v/>
      </c>
      <c r="H699" s="30" t="e">
        <f t="shared" si="57"/>
        <v>#N/A</v>
      </c>
      <c r="I699" s="30" t="e">
        <f t="shared" si="53"/>
        <v>#N/A</v>
      </c>
      <c r="L699"/>
    </row>
    <row r="700" spans="4:12" x14ac:dyDescent="0.25">
      <c r="D700" s="25" t="str">
        <f t="shared" si="54"/>
        <v/>
      </c>
      <c r="E700" s="25" t="str">
        <f t="shared" si="55"/>
        <v/>
      </c>
      <c r="F700" s="25" t="str">
        <f t="shared" si="56"/>
        <v/>
      </c>
      <c r="G700" s="32" t="str">
        <f>MID($H$11,2741,4)</f>
        <v/>
      </c>
      <c r="H700" s="30" t="e">
        <f t="shared" si="57"/>
        <v>#N/A</v>
      </c>
      <c r="I700" s="30" t="e">
        <f t="shared" si="53"/>
        <v>#N/A</v>
      </c>
      <c r="L700"/>
    </row>
    <row r="701" spans="4:12" x14ac:dyDescent="0.25">
      <c r="D701" s="25" t="str">
        <f t="shared" si="54"/>
        <v/>
      </c>
      <c r="E701" s="25" t="str">
        <f t="shared" si="55"/>
        <v/>
      </c>
      <c r="F701" s="25" t="str">
        <f t="shared" si="56"/>
        <v/>
      </c>
      <c r="G701" s="32" t="str">
        <f>MID($H$11,2745,4)</f>
        <v/>
      </c>
      <c r="H701" s="30" t="e">
        <f t="shared" si="57"/>
        <v>#N/A</v>
      </c>
      <c r="I701" s="30" t="e">
        <f t="shared" si="53"/>
        <v>#N/A</v>
      </c>
      <c r="L701"/>
    </row>
    <row r="702" spans="4:12" x14ac:dyDescent="0.25">
      <c r="D702" s="25" t="str">
        <f t="shared" si="54"/>
        <v/>
      </c>
      <c r="E702" s="25" t="str">
        <f t="shared" si="55"/>
        <v/>
      </c>
      <c r="F702" s="25" t="str">
        <f t="shared" si="56"/>
        <v/>
      </c>
      <c r="G702" s="32" t="str">
        <f>MID($H$11,2749,4)</f>
        <v/>
      </c>
      <c r="H702" s="30" t="e">
        <f t="shared" si="57"/>
        <v>#N/A</v>
      </c>
      <c r="I702" s="30" t="e">
        <f t="shared" si="53"/>
        <v>#N/A</v>
      </c>
      <c r="L702"/>
    </row>
    <row r="703" spans="4:12" x14ac:dyDescent="0.25">
      <c r="D703" s="25" t="str">
        <f t="shared" si="54"/>
        <v/>
      </c>
      <c r="E703" s="25" t="str">
        <f t="shared" si="55"/>
        <v/>
      </c>
      <c r="F703" s="25" t="str">
        <f t="shared" si="56"/>
        <v/>
      </c>
      <c r="G703" s="32" t="str">
        <f>MID($H$11,2753,4)</f>
        <v/>
      </c>
      <c r="H703" s="30" t="e">
        <f t="shared" si="57"/>
        <v>#N/A</v>
      </c>
      <c r="I703" s="30" t="e">
        <f t="shared" si="53"/>
        <v>#N/A</v>
      </c>
      <c r="L703"/>
    </row>
    <row r="704" spans="4:12" x14ac:dyDescent="0.25">
      <c r="D704" s="25" t="str">
        <f t="shared" si="54"/>
        <v/>
      </c>
      <c r="E704" s="25" t="str">
        <f t="shared" si="55"/>
        <v/>
      </c>
      <c r="F704" s="25" t="str">
        <f t="shared" si="56"/>
        <v/>
      </c>
      <c r="G704" s="32" t="str">
        <f>MID($H$11,2757,4)</f>
        <v/>
      </c>
      <c r="H704" s="30" t="e">
        <f t="shared" si="57"/>
        <v>#N/A</v>
      </c>
      <c r="I704" s="30" t="e">
        <f t="shared" si="53"/>
        <v>#N/A</v>
      </c>
      <c r="L704"/>
    </row>
    <row r="705" spans="4:12" x14ac:dyDescent="0.25">
      <c r="D705" s="25" t="str">
        <f t="shared" si="54"/>
        <v/>
      </c>
      <c r="E705" s="25" t="str">
        <f t="shared" si="55"/>
        <v/>
      </c>
      <c r="F705" s="25" t="str">
        <f t="shared" si="56"/>
        <v/>
      </c>
      <c r="G705" s="32" t="str">
        <f>MID($H$11,2761,4)</f>
        <v/>
      </c>
      <c r="H705" s="30" t="e">
        <f t="shared" si="57"/>
        <v>#N/A</v>
      </c>
      <c r="I705" s="30" t="e">
        <f t="shared" si="53"/>
        <v>#N/A</v>
      </c>
      <c r="L705"/>
    </row>
    <row r="706" spans="4:12" x14ac:dyDescent="0.25">
      <c r="D706" s="25" t="str">
        <f t="shared" si="54"/>
        <v/>
      </c>
      <c r="E706" s="25" t="str">
        <f t="shared" si="55"/>
        <v/>
      </c>
      <c r="F706" s="25" t="str">
        <f t="shared" si="56"/>
        <v/>
      </c>
      <c r="G706" s="32" t="str">
        <f>MID($H$11,2765,4)</f>
        <v/>
      </c>
      <c r="H706" s="30" t="e">
        <f t="shared" si="57"/>
        <v>#N/A</v>
      </c>
      <c r="I706" s="30" t="e">
        <f t="shared" si="53"/>
        <v>#N/A</v>
      </c>
      <c r="L706"/>
    </row>
    <row r="707" spans="4:12" x14ac:dyDescent="0.25">
      <c r="D707" s="25" t="str">
        <f t="shared" si="54"/>
        <v/>
      </c>
      <c r="E707" s="25" t="str">
        <f t="shared" si="55"/>
        <v/>
      </c>
      <c r="F707" s="25" t="str">
        <f t="shared" si="56"/>
        <v/>
      </c>
      <c r="G707" s="32" t="str">
        <f>MID($H$11,2769,4)</f>
        <v/>
      </c>
      <c r="H707" s="30" t="e">
        <f t="shared" si="57"/>
        <v>#N/A</v>
      </c>
      <c r="I707" s="30" t="e">
        <f t="shared" si="53"/>
        <v>#N/A</v>
      </c>
      <c r="L707"/>
    </row>
    <row r="708" spans="4:12" x14ac:dyDescent="0.25">
      <c r="D708" s="25" t="str">
        <f t="shared" si="54"/>
        <v/>
      </c>
      <c r="E708" s="25" t="str">
        <f t="shared" si="55"/>
        <v/>
      </c>
      <c r="F708" s="25" t="str">
        <f t="shared" si="56"/>
        <v/>
      </c>
      <c r="G708" s="32" t="str">
        <f>MID($H$11,2773,4)</f>
        <v/>
      </c>
      <c r="H708" s="30" t="e">
        <f t="shared" si="57"/>
        <v>#N/A</v>
      </c>
      <c r="I708" s="30" t="e">
        <f t="shared" si="53"/>
        <v>#N/A</v>
      </c>
      <c r="L708"/>
    </row>
    <row r="709" spans="4:12" x14ac:dyDescent="0.25">
      <c r="D709" s="25" t="str">
        <f t="shared" si="54"/>
        <v/>
      </c>
      <c r="E709" s="25" t="str">
        <f t="shared" si="55"/>
        <v/>
      </c>
      <c r="F709" s="25" t="str">
        <f t="shared" si="56"/>
        <v/>
      </c>
      <c r="G709" s="32" t="str">
        <f>MID($H$11,2777,4)</f>
        <v/>
      </c>
      <c r="H709" s="30" t="e">
        <f t="shared" si="57"/>
        <v>#N/A</v>
      </c>
      <c r="I709" s="30" t="e">
        <f t="shared" si="53"/>
        <v>#N/A</v>
      </c>
      <c r="L709"/>
    </row>
    <row r="710" spans="4:12" x14ac:dyDescent="0.25">
      <c r="D710" s="25" t="str">
        <f t="shared" si="54"/>
        <v/>
      </c>
      <c r="E710" s="25" t="str">
        <f t="shared" si="55"/>
        <v/>
      </c>
      <c r="F710" s="25" t="str">
        <f t="shared" si="56"/>
        <v/>
      </c>
      <c r="G710" s="32" t="str">
        <f>MID($H$11,2781,4)</f>
        <v/>
      </c>
      <c r="H710" s="30" t="e">
        <f t="shared" si="57"/>
        <v>#N/A</v>
      </c>
      <c r="I710" s="30" t="e">
        <f t="shared" si="53"/>
        <v>#N/A</v>
      </c>
      <c r="L710"/>
    </row>
    <row r="711" spans="4:12" x14ac:dyDescent="0.25">
      <c r="D711" s="25" t="str">
        <f t="shared" si="54"/>
        <v/>
      </c>
      <c r="E711" s="25" t="str">
        <f t="shared" si="55"/>
        <v/>
      </c>
      <c r="F711" s="25" t="str">
        <f t="shared" si="56"/>
        <v/>
      </c>
      <c r="G711" s="32" t="str">
        <f>MID($H$11,2785,4)</f>
        <v/>
      </c>
      <c r="H711" s="30" t="e">
        <f t="shared" si="57"/>
        <v>#N/A</v>
      </c>
      <c r="I711" s="30" t="e">
        <f t="shared" si="53"/>
        <v>#N/A</v>
      </c>
      <c r="L711"/>
    </row>
    <row r="712" spans="4:12" x14ac:dyDescent="0.25">
      <c r="D712" s="25" t="str">
        <f t="shared" si="54"/>
        <v/>
      </c>
      <c r="E712" s="25" t="str">
        <f t="shared" si="55"/>
        <v/>
      </c>
      <c r="F712" s="25" t="str">
        <f t="shared" si="56"/>
        <v/>
      </c>
      <c r="G712" s="32" t="str">
        <f>MID($H$11,2789,4)</f>
        <v/>
      </c>
      <c r="H712" s="30" t="e">
        <f t="shared" si="57"/>
        <v>#N/A</v>
      </c>
      <c r="I712" s="30" t="e">
        <f t="shared" si="53"/>
        <v>#N/A</v>
      </c>
      <c r="L712"/>
    </row>
    <row r="713" spans="4:12" x14ac:dyDescent="0.25">
      <c r="D713" s="25" t="str">
        <f t="shared" si="54"/>
        <v/>
      </c>
      <c r="E713" s="25" t="str">
        <f t="shared" si="55"/>
        <v/>
      </c>
      <c r="F713" s="25" t="str">
        <f t="shared" si="56"/>
        <v/>
      </c>
      <c r="G713" s="32" t="str">
        <f>MID($H$11,2793,4)</f>
        <v/>
      </c>
      <c r="H713" s="30" t="e">
        <f t="shared" si="57"/>
        <v>#N/A</v>
      </c>
      <c r="I713" s="30" t="e">
        <f t="shared" si="53"/>
        <v>#N/A</v>
      </c>
      <c r="L713"/>
    </row>
    <row r="714" spans="4:12" x14ac:dyDescent="0.25">
      <c r="D714" s="25" t="str">
        <f t="shared" si="54"/>
        <v/>
      </c>
      <c r="E714" s="25" t="str">
        <f t="shared" si="55"/>
        <v/>
      </c>
      <c r="F714" s="25" t="str">
        <f t="shared" si="56"/>
        <v/>
      </c>
      <c r="G714" s="32" t="str">
        <f>MID($H$11,2797,4)</f>
        <v/>
      </c>
      <c r="H714" s="30" t="e">
        <f t="shared" si="57"/>
        <v>#N/A</v>
      </c>
      <c r="I714" s="30" t="e">
        <f t="shared" si="53"/>
        <v>#N/A</v>
      </c>
      <c r="L714"/>
    </row>
    <row r="715" spans="4:12" x14ac:dyDescent="0.25">
      <c r="D715" s="25" t="str">
        <f t="shared" si="54"/>
        <v/>
      </c>
      <c r="E715" s="25" t="str">
        <f t="shared" si="55"/>
        <v/>
      </c>
      <c r="F715" s="25" t="str">
        <f t="shared" si="56"/>
        <v/>
      </c>
      <c r="G715" s="32" t="str">
        <f>MID($H$11,2801,4)</f>
        <v/>
      </c>
      <c r="H715" s="30" t="e">
        <f t="shared" si="57"/>
        <v>#N/A</v>
      </c>
      <c r="I715" s="30" t="e">
        <f t="shared" si="53"/>
        <v>#N/A</v>
      </c>
      <c r="L715"/>
    </row>
    <row r="716" spans="4:12" x14ac:dyDescent="0.25">
      <c r="D716" s="25" t="str">
        <f t="shared" si="54"/>
        <v/>
      </c>
      <c r="E716" s="25" t="str">
        <f t="shared" si="55"/>
        <v/>
      </c>
      <c r="F716" s="25" t="str">
        <f t="shared" si="56"/>
        <v/>
      </c>
      <c r="G716" s="32" t="str">
        <f>MID($H$11,2805,4)</f>
        <v/>
      </c>
      <c r="H716" s="30" t="e">
        <f t="shared" si="57"/>
        <v>#N/A</v>
      </c>
      <c r="I716" s="30" t="e">
        <f t="shared" si="53"/>
        <v>#N/A</v>
      </c>
      <c r="L716"/>
    </row>
    <row r="717" spans="4:12" x14ac:dyDescent="0.25">
      <c r="D717" s="25" t="str">
        <f t="shared" si="54"/>
        <v/>
      </c>
      <c r="E717" s="25" t="str">
        <f t="shared" si="55"/>
        <v/>
      </c>
      <c r="F717" s="25" t="str">
        <f t="shared" si="56"/>
        <v/>
      </c>
      <c r="G717" s="32" t="str">
        <f>MID($H$11,2809,4)</f>
        <v/>
      </c>
      <c r="H717" s="30" t="e">
        <f t="shared" si="57"/>
        <v>#N/A</v>
      </c>
      <c r="I717" s="30" t="e">
        <f t="shared" si="53"/>
        <v>#N/A</v>
      </c>
      <c r="L717"/>
    </row>
    <row r="718" spans="4:12" x14ac:dyDescent="0.25">
      <c r="D718" s="25" t="str">
        <f t="shared" si="54"/>
        <v/>
      </c>
      <c r="E718" s="25" t="str">
        <f t="shared" si="55"/>
        <v/>
      </c>
      <c r="F718" s="25" t="str">
        <f t="shared" si="56"/>
        <v/>
      </c>
      <c r="G718" s="32" t="str">
        <f>MID($H$11,2813,4)</f>
        <v/>
      </c>
      <c r="H718" s="30" t="e">
        <f t="shared" si="57"/>
        <v>#N/A</v>
      </c>
      <c r="I718" s="30" t="e">
        <f t="shared" si="53"/>
        <v>#N/A</v>
      </c>
      <c r="L718"/>
    </row>
    <row r="719" spans="4:12" x14ac:dyDescent="0.25">
      <c r="D719" s="25" t="str">
        <f t="shared" si="54"/>
        <v/>
      </c>
      <c r="E719" s="25" t="str">
        <f t="shared" si="55"/>
        <v/>
      </c>
      <c r="F719" s="25" t="str">
        <f t="shared" si="56"/>
        <v/>
      </c>
      <c r="G719" s="32" t="str">
        <f>MID($H$11,2817,4)</f>
        <v/>
      </c>
      <c r="H719" s="30" t="e">
        <f t="shared" si="57"/>
        <v>#N/A</v>
      </c>
      <c r="I719" s="30" t="e">
        <f t="shared" ref="I719:I782" si="58">VLOOKUP(E719,$A$15:$C$114,3,FALSE)</f>
        <v>#N/A</v>
      </c>
      <c r="L719"/>
    </row>
    <row r="720" spans="4:12" x14ac:dyDescent="0.25">
      <c r="D720" s="25" t="str">
        <f t="shared" ref="D720:D783" si="59">MID(G720,1,2)</f>
        <v/>
      </c>
      <c r="E720" s="25" t="str">
        <f t="shared" ref="E720:E783" si="60">MID(G720,3,2)</f>
        <v/>
      </c>
      <c r="F720" s="25" t="str">
        <f t="shared" ref="F720:F783" si="61">MID(G720,5,2)</f>
        <v/>
      </c>
      <c r="G720" s="32" t="str">
        <f>MID($H$11,2821,4)</f>
        <v/>
      </c>
      <c r="H720" s="30" t="e">
        <f t="shared" si="57"/>
        <v>#N/A</v>
      </c>
      <c r="I720" s="30" t="e">
        <f t="shared" si="58"/>
        <v>#N/A</v>
      </c>
      <c r="L720"/>
    </row>
    <row r="721" spans="4:12" x14ac:dyDescent="0.25">
      <c r="D721" s="25" t="str">
        <f t="shared" si="59"/>
        <v/>
      </c>
      <c r="E721" s="25" t="str">
        <f t="shared" si="60"/>
        <v/>
      </c>
      <c r="F721" s="25" t="str">
        <f t="shared" si="61"/>
        <v/>
      </c>
      <c r="G721" s="32" t="str">
        <f>MID($H$11,2825,4)</f>
        <v/>
      </c>
      <c r="H721" s="30" t="e">
        <f t="shared" si="57"/>
        <v>#N/A</v>
      </c>
      <c r="I721" s="30" t="e">
        <f t="shared" si="58"/>
        <v>#N/A</v>
      </c>
      <c r="L721"/>
    </row>
    <row r="722" spans="4:12" x14ac:dyDescent="0.25">
      <c r="D722" s="25" t="str">
        <f t="shared" si="59"/>
        <v/>
      </c>
      <c r="E722" s="25" t="str">
        <f t="shared" si="60"/>
        <v/>
      </c>
      <c r="F722" s="25" t="str">
        <f t="shared" si="61"/>
        <v/>
      </c>
      <c r="G722" s="32" t="str">
        <f>MID($H$11,2829,4)</f>
        <v/>
      </c>
      <c r="H722" s="30" t="e">
        <f t="shared" si="57"/>
        <v>#N/A</v>
      </c>
      <c r="I722" s="30" t="e">
        <f t="shared" si="58"/>
        <v>#N/A</v>
      </c>
      <c r="L722"/>
    </row>
    <row r="723" spans="4:12" x14ac:dyDescent="0.25">
      <c r="D723" s="25" t="str">
        <f t="shared" si="59"/>
        <v/>
      </c>
      <c r="E723" s="25" t="str">
        <f t="shared" si="60"/>
        <v/>
      </c>
      <c r="F723" s="25" t="str">
        <f t="shared" si="61"/>
        <v/>
      </c>
      <c r="G723" s="32" t="str">
        <f>MID($H$11,2833,4)</f>
        <v/>
      </c>
      <c r="H723" s="30" t="e">
        <f t="shared" si="57"/>
        <v>#N/A</v>
      </c>
      <c r="I723" s="30" t="e">
        <f t="shared" si="58"/>
        <v>#N/A</v>
      </c>
      <c r="L723"/>
    </row>
    <row r="724" spans="4:12" x14ac:dyDescent="0.25">
      <c r="D724" s="25" t="str">
        <f t="shared" si="59"/>
        <v/>
      </c>
      <c r="E724" s="25" t="str">
        <f t="shared" si="60"/>
        <v/>
      </c>
      <c r="F724" s="25" t="str">
        <f t="shared" si="61"/>
        <v/>
      </c>
      <c r="G724" s="32" t="str">
        <f>MID($H$11,2837,4)</f>
        <v/>
      </c>
      <c r="H724" s="30" t="e">
        <f t="shared" si="57"/>
        <v>#N/A</v>
      </c>
      <c r="I724" s="30" t="e">
        <f t="shared" si="58"/>
        <v>#N/A</v>
      </c>
      <c r="L724"/>
    </row>
    <row r="725" spans="4:12" x14ac:dyDescent="0.25">
      <c r="D725" s="25" t="str">
        <f t="shared" si="59"/>
        <v/>
      </c>
      <c r="E725" s="25" t="str">
        <f t="shared" si="60"/>
        <v/>
      </c>
      <c r="F725" s="25" t="str">
        <f t="shared" si="61"/>
        <v/>
      </c>
      <c r="G725" s="32" t="str">
        <f>MID($H$11,2841,4)</f>
        <v/>
      </c>
      <c r="H725" s="30" t="e">
        <f t="shared" si="57"/>
        <v>#N/A</v>
      </c>
      <c r="I725" s="30" t="e">
        <f t="shared" si="58"/>
        <v>#N/A</v>
      </c>
      <c r="L725"/>
    </row>
    <row r="726" spans="4:12" x14ac:dyDescent="0.25">
      <c r="D726" s="25" t="str">
        <f t="shared" si="59"/>
        <v/>
      </c>
      <c r="E726" s="25" t="str">
        <f t="shared" si="60"/>
        <v/>
      </c>
      <c r="F726" s="25" t="str">
        <f t="shared" si="61"/>
        <v/>
      </c>
      <c r="G726" s="32" t="str">
        <f>MID($H$11,2845,4)</f>
        <v/>
      </c>
      <c r="H726" s="30" t="e">
        <f t="shared" si="57"/>
        <v>#N/A</v>
      </c>
      <c r="I726" s="30" t="e">
        <f t="shared" si="58"/>
        <v>#N/A</v>
      </c>
      <c r="L726"/>
    </row>
    <row r="727" spans="4:12" x14ac:dyDescent="0.25">
      <c r="D727" s="25" t="str">
        <f t="shared" si="59"/>
        <v/>
      </c>
      <c r="E727" s="25" t="str">
        <f t="shared" si="60"/>
        <v/>
      </c>
      <c r="F727" s="25" t="str">
        <f t="shared" si="61"/>
        <v/>
      </c>
      <c r="G727" s="32" t="str">
        <f>MID($H$11,2849,4)</f>
        <v/>
      </c>
      <c r="H727" s="30" t="e">
        <f t="shared" si="57"/>
        <v>#N/A</v>
      </c>
      <c r="I727" s="30" t="e">
        <f t="shared" si="58"/>
        <v>#N/A</v>
      </c>
      <c r="L727"/>
    </row>
    <row r="728" spans="4:12" x14ac:dyDescent="0.25">
      <c r="D728" s="25" t="str">
        <f t="shared" si="59"/>
        <v/>
      </c>
      <c r="E728" s="25" t="str">
        <f t="shared" si="60"/>
        <v/>
      </c>
      <c r="F728" s="25" t="str">
        <f t="shared" si="61"/>
        <v/>
      </c>
      <c r="G728" s="32" t="str">
        <f>MID($H$11,2853,4)</f>
        <v/>
      </c>
      <c r="H728" s="30" t="e">
        <f t="shared" ref="H728:H791" si="62">VLOOKUP(D728,$A$15:$C$114,2,FALSE)</f>
        <v>#N/A</v>
      </c>
      <c r="I728" s="30" t="e">
        <f t="shared" si="58"/>
        <v>#N/A</v>
      </c>
      <c r="L728"/>
    </row>
    <row r="729" spans="4:12" x14ac:dyDescent="0.25">
      <c r="D729" s="25" t="str">
        <f t="shared" si="59"/>
        <v/>
      </c>
      <c r="E729" s="25" t="str">
        <f t="shared" si="60"/>
        <v/>
      </c>
      <c r="F729" s="25" t="str">
        <f t="shared" si="61"/>
        <v/>
      </c>
      <c r="G729" s="32" t="str">
        <f>MID($H$11,2857,4)</f>
        <v/>
      </c>
      <c r="H729" s="30" t="e">
        <f t="shared" si="62"/>
        <v>#N/A</v>
      </c>
      <c r="I729" s="30" t="e">
        <f t="shared" si="58"/>
        <v>#N/A</v>
      </c>
      <c r="L729"/>
    </row>
    <row r="730" spans="4:12" x14ac:dyDescent="0.25">
      <c r="D730" s="25" t="str">
        <f t="shared" si="59"/>
        <v/>
      </c>
      <c r="E730" s="25" t="str">
        <f t="shared" si="60"/>
        <v/>
      </c>
      <c r="F730" s="25" t="str">
        <f t="shared" si="61"/>
        <v/>
      </c>
      <c r="G730" s="32" t="str">
        <f>MID($H$11,2861,4)</f>
        <v/>
      </c>
      <c r="H730" s="30" t="e">
        <f t="shared" si="62"/>
        <v>#N/A</v>
      </c>
      <c r="I730" s="30" t="e">
        <f t="shared" si="58"/>
        <v>#N/A</v>
      </c>
      <c r="L730"/>
    </row>
    <row r="731" spans="4:12" x14ac:dyDescent="0.25">
      <c r="D731" s="25" t="str">
        <f t="shared" si="59"/>
        <v/>
      </c>
      <c r="E731" s="25" t="str">
        <f t="shared" si="60"/>
        <v/>
      </c>
      <c r="F731" s="25" t="str">
        <f t="shared" si="61"/>
        <v/>
      </c>
      <c r="G731" s="32" t="str">
        <f>MID($H$11,2865,4)</f>
        <v/>
      </c>
      <c r="H731" s="30" t="e">
        <f t="shared" si="62"/>
        <v>#N/A</v>
      </c>
      <c r="I731" s="30" t="e">
        <f t="shared" si="58"/>
        <v>#N/A</v>
      </c>
      <c r="L731"/>
    </row>
    <row r="732" spans="4:12" x14ac:dyDescent="0.25">
      <c r="D732" s="25" t="str">
        <f t="shared" si="59"/>
        <v/>
      </c>
      <c r="E732" s="25" t="str">
        <f t="shared" si="60"/>
        <v/>
      </c>
      <c r="F732" s="25" t="str">
        <f t="shared" si="61"/>
        <v/>
      </c>
      <c r="G732" s="32" t="str">
        <f>MID($H$11,2869,4)</f>
        <v/>
      </c>
      <c r="H732" s="30" t="e">
        <f t="shared" si="62"/>
        <v>#N/A</v>
      </c>
      <c r="I732" s="30" t="e">
        <f t="shared" si="58"/>
        <v>#N/A</v>
      </c>
      <c r="L732"/>
    </row>
    <row r="733" spans="4:12" x14ac:dyDescent="0.25">
      <c r="D733" s="25" t="str">
        <f t="shared" si="59"/>
        <v/>
      </c>
      <c r="E733" s="25" t="str">
        <f t="shared" si="60"/>
        <v/>
      </c>
      <c r="F733" s="25" t="str">
        <f t="shared" si="61"/>
        <v/>
      </c>
      <c r="G733" s="32" t="str">
        <f>MID($H$11,2873,4)</f>
        <v/>
      </c>
      <c r="H733" s="30" t="e">
        <f t="shared" si="62"/>
        <v>#N/A</v>
      </c>
      <c r="I733" s="30" t="e">
        <f t="shared" si="58"/>
        <v>#N/A</v>
      </c>
      <c r="L733"/>
    </row>
    <row r="734" spans="4:12" x14ac:dyDescent="0.25">
      <c r="D734" s="25" t="str">
        <f t="shared" si="59"/>
        <v/>
      </c>
      <c r="E734" s="25" t="str">
        <f t="shared" si="60"/>
        <v/>
      </c>
      <c r="F734" s="25" t="str">
        <f t="shared" si="61"/>
        <v/>
      </c>
      <c r="G734" s="32" t="str">
        <f>MID($H$11,2877,4)</f>
        <v/>
      </c>
      <c r="H734" s="30" t="e">
        <f t="shared" si="62"/>
        <v>#N/A</v>
      </c>
      <c r="I734" s="30" t="e">
        <f t="shared" si="58"/>
        <v>#N/A</v>
      </c>
      <c r="L734"/>
    </row>
    <row r="735" spans="4:12" x14ac:dyDescent="0.25">
      <c r="D735" s="25" t="str">
        <f t="shared" si="59"/>
        <v/>
      </c>
      <c r="E735" s="25" t="str">
        <f t="shared" si="60"/>
        <v/>
      </c>
      <c r="F735" s="25" t="str">
        <f t="shared" si="61"/>
        <v/>
      </c>
      <c r="G735" s="32" t="str">
        <f>MID($H$11,2881,4)</f>
        <v/>
      </c>
      <c r="H735" s="30" t="e">
        <f t="shared" si="62"/>
        <v>#N/A</v>
      </c>
      <c r="I735" s="30" t="e">
        <f t="shared" si="58"/>
        <v>#N/A</v>
      </c>
      <c r="L735"/>
    </row>
    <row r="736" spans="4:12" x14ac:dyDescent="0.25">
      <c r="D736" s="25" t="str">
        <f t="shared" si="59"/>
        <v/>
      </c>
      <c r="E736" s="25" t="str">
        <f t="shared" si="60"/>
        <v/>
      </c>
      <c r="F736" s="25" t="str">
        <f t="shared" si="61"/>
        <v/>
      </c>
      <c r="G736" s="32" t="str">
        <f>MID($H$11,2885,4)</f>
        <v/>
      </c>
      <c r="H736" s="30" t="e">
        <f t="shared" si="62"/>
        <v>#N/A</v>
      </c>
      <c r="I736" s="30" t="e">
        <f t="shared" si="58"/>
        <v>#N/A</v>
      </c>
      <c r="L736"/>
    </row>
    <row r="737" spans="4:12" x14ac:dyDescent="0.25">
      <c r="D737" s="25" t="str">
        <f t="shared" si="59"/>
        <v/>
      </c>
      <c r="E737" s="25" t="str">
        <f t="shared" si="60"/>
        <v/>
      </c>
      <c r="F737" s="25" t="str">
        <f t="shared" si="61"/>
        <v/>
      </c>
      <c r="G737" s="32" t="str">
        <f>MID($H$11,2889,4)</f>
        <v/>
      </c>
      <c r="H737" s="30" t="e">
        <f t="shared" si="62"/>
        <v>#N/A</v>
      </c>
      <c r="I737" s="30" t="e">
        <f t="shared" si="58"/>
        <v>#N/A</v>
      </c>
      <c r="L737"/>
    </row>
    <row r="738" spans="4:12" x14ac:dyDescent="0.25">
      <c r="D738" s="25" t="str">
        <f t="shared" si="59"/>
        <v/>
      </c>
      <c r="E738" s="25" t="str">
        <f t="shared" si="60"/>
        <v/>
      </c>
      <c r="F738" s="25" t="str">
        <f t="shared" si="61"/>
        <v/>
      </c>
      <c r="G738" s="32" t="str">
        <f>MID($H$11,2893,4)</f>
        <v/>
      </c>
      <c r="H738" s="30" t="e">
        <f t="shared" si="62"/>
        <v>#N/A</v>
      </c>
      <c r="I738" s="30" t="e">
        <f t="shared" si="58"/>
        <v>#N/A</v>
      </c>
      <c r="L738"/>
    </row>
    <row r="739" spans="4:12" x14ac:dyDescent="0.25">
      <c r="D739" s="25" t="str">
        <f t="shared" si="59"/>
        <v/>
      </c>
      <c r="E739" s="25" t="str">
        <f t="shared" si="60"/>
        <v/>
      </c>
      <c r="F739" s="25" t="str">
        <f t="shared" si="61"/>
        <v/>
      </c>
      <c r="G739" s="32" t="str">
        <f>MID($H$11,2897,4)</f>
        <v/>
      </c>
      <c r="H739" s="30" t="e">
        <f t="shared" si="62"/>
        <v>#N/A</v>
      </c>
      <c r="I739" s="30" t="e">
        <f t="shared" si="58"/>
        <v>#N/A</v>
      </c>
      <c r="L739"/>
    </row>
    <row r="740" spans="4:12" x14ac:dyDescent="0.25">
      <c r="D740" s="25" t="str">
        <f t="shared" si="59"/>
        <v/>
      </c>
      <c r="E740" s="25" t="str">
        <f t="shared" si="60"/>
        <v/>
      </c>
      <c r="F740" s="25" t="str">
        <f t="shared" si="61"/>
        <v/>
      </c>
      <c r="G740" s="32" t="str">
        <f>MID($H$11,2901,4)</f>
        <v/>
      </c>
      <c r="H740" s="30" t="e">
        <f t="shared" si="62"/>
        <v>#N/A</v>
      </c>
      <c r="I740" s="30" t="e">
        <f t="shared" si="58"/>
        <v>#N/A</v>
      </c>
      <c r="L740"/>
    </row>
    <row r="741" spans="4:12" x14ac:dyDescent="0.25">
      <c r="D741" s="25" t="str">
        <f t="shared" si="59"/>
        <v/>
      </c>
      <c r="E741" s="25" t="str">
        <f t="shared" si="60"/>
        <v/>
      </c>
      <c r="F741" s="25" t="str">
        <f t="shared" si="61"/>
        <v/>
      </c>
      <c r="G741" s="32" t="str">
        <f>MID($H$11,2905,4)</f>
        <v/>
      </c>
      <c r="H741" s="30" t="e">
        <f t="shared" si="62"/>
        <v>#N/A</v>
      </c>
      <c r="I741" s="30" t="e">
        <f t="shared" si="58"/>
        <v>#N/A</v>
      </c>
      <c r="L741"/>
    </row>
    <row r="742" spans="4:12" x14ac:dyDescent="0.25">
      <c r="D742" s="25" t="str">
        <f t="shared" si="59"/>
        <v/>
      </c>
      <c r="E742" s="25" t="str">
        <f t="shared" si="60"/>
        <v/>
      </c>
      <c r="F742" s="25" t="str">
        <f t="shared" si="61"/>
        <v/>
      </c>
      <c r="G742" s="32" t="str">
        <f>MID($H$11,2909,4)</f>
        <v/>
      </c>
      <c r="H742" s="30" t="e">
        <f t="shared" si="62"/>
        <v>#N/A</v>
      </c>
      <c r="I742" s="30" t="e">
        <f t="shared" si="58"/>
        <v>#N/A</v>
      </c>
      <c r="L742"/>
    </row>
    <row r="743" spans="4:12" x14ac:dyDescent="0.25">
      <c r="D743" s="25" t="str">
        <f t="shared" si="59"/>
        <v/>
      </c>
      <c r="E743" s="25" t="str">
        <f t="shared" si="60"/>
        <v/>
      </c>
      <c r="F743" s="25" t="str">
        <f t="shared" si="61"/>
        <v/>
      </c>
      <c r="G743" s="32" t="str">
        <f>MID($H$11,2913,4)</f>
        <v/>
      </c>
      <c r="H743" s="30" t="e">
        <f t="shared" si="62"/>
        <v>#N/A</v>
      </c>
      <c r="I743" s="30" t="e">
        <f t="shared" si="58"/>
        <v>#N/A</v>
      </c>
      <c r="L743"/>
    </row>
    <row r="744" spans="4:12" x14ac:dyDescent="0.25">
      <c r="D744" s="25" t="str">
        <f t="shared" si="59"/>
        <v/>
      </c>
      <c r="E744" s="25" t="str">
        <f t="shared" si="60"/>
        <v/>
      </c>
      <c r="F744" s="25" t="str">
        <f t="shared" si="61"/>
        <v/>
      </c>
      <c r="G744" s="32" t="str">
        <f>MID($H$11,2917,4)</f>
        <v/>
      </c>
      <c r="H744" s="30" t="e">
        <f t="shared" si="62"/>
        <v>#N/A</v>
      </c>
      <c r="I744" s="30" t="e">
        <f t="shared" si="58"/>
        <v>#N/A</v>
      </c>
      <c r="L744"/>
    </row>
    <row r="745" spans="4:12" x14ac:dyDescent="0.25">
      <c r="D745" s="25" t="str">
        <f t="shared" si="59"/>
        <v/>
      </c>
      <c r="E745" s="25" t="str">
        <f t="shared" si="60"/>
        <v/>
      </c>
      <c r="F745" s="25" t="str">
        <f t="shared" si="61"/>
        <v/>
      </c>
      <c r="G745" s="32" t="str">
        <f>MID($H$11,2921,4)</f>
        <v/>
      </c>
      <c r="H745" s="30" t="e">
        <f t="shared" si="62"/>
        <v>#N/A</v>
      </c>
      <c r="I745" s="30" t="e">
        <f t="shared" si="58"/>
        <v>#N/A</v>
      </c>
      <c r="L745"/>
    </row>
    <row r="746" spans="4:12" x14ac:dyDescent="0.25">
      <c r="D746" s="25" t="str">
        <f t="shared" si="59"/>
        <v/>
      </c>
      <c r="E746" s="25" t="str">
        <f t="shared" si="60"/>
        <v/>
      </c>
      <c r="F746" s="25" t="str">
        <f t="shared" si="61"/>
        <v/>
      </c>
      <c r="G746" s="32" t="str">
        <f>MID($H$11,2925,4)</f>
        <v/>
      </c>
      <c r="H746" s="30" t="e">
        <f t="shared" si="62"/>
        <v>#N/A</v>
      </c>
      <c r="I746" s="30" t="e">
        <f t="shared" si="58"/>
        <v>#N/A</v>
      </c>
      <c r="L746"/>
    </row>
    <row r="747" spans="4:12" x14ac:dyDescent="0.25">
      <c r="D747" s="25" t="str">
        <f t="shared" si="59"/>
        <v/>
      </c>
      <c r="E747" s="25" t="str">
        <f t="shared" si="60"/>
        <v/>
      </c>
      <c r="F747" s="25" t="str">
        <f t="shared" si="61"/>
        <v/>
      </c>
      <c r="G747" s="32" t="str">
        <f>MID($H$11,2929,4)</f>
        <v/>
      </c>
      <c r="H747" s="30" t="e">
        <f t="shared" si="62"/>
        <v>#N/A</v>
      </c>
      <c r="I747" s="30" t="e">
        <f t="shared" si="58"/>
        <v>#N/A</v>
      </c>
      <c r="L747"/>
    </row>
    <row r="748" spans="4:12" x14ac:dyDescent="0.25">
      <c r="D748" s="25" t="str">
        <f t="shared" si="59"/>
        <v/>
      </c>
      <c r="E748" s="25" t="str">
        <f t="shared" si="60"/>
        <v/>
      </c>
      <c r="F748" s="25" t="str">
        <f t="shared" si="61"/>
        <v/>
      </c>
      <c r="G748" s="32" t="str">
        <f>MID($H$11,2933,4)</f>
        <v/>
      </c>
      <c r="H748" s="30" t="e">
        <f t="shared" si="62"/>
        <v>#N/A</v>
      </c>
      <c r="I748" s="30" t="e">
        <f t="shared" si="58"/>
        <v>#N/A</v>
      </c>
      <c r="L748"/>
    </row>
    <row r="749" spans="4:12" x14ac:dyDescent="0.25">
      <c r="D749" s="25" t="str">
        <f t="shared" si="59"/>
        <v/>
      </c>
      <c r="E749" s="25" t="str">
        <f t="shared" si="60"/>
        <v/>
      </c>
      <c r="F749" s="25" t="str">
        <f t="shared" si="61"/>
        <v/>
      </c>
      <c r="G749" s="32" t="str">
        <f>MID($H$11,2937,4)</f>
        <v/>
      </c>
      <c r="H749" s="30" t="e">
        <f t="shared" si="62"/>
        <v>#N/A</v>
      </c>
      <c r="I749" s="30" t="e">
        <f t="shared" si="58"/>
        <v>#N/A</v>
      </c>
      <c r="L749"/>
    </row>
    <row r="750" spans="4:12" x14ac:dyDescent="0.25">
      <c r="D750" s="25" t="str">
        <f t="shared" si="59"/>
        <v/>
      </c>
      <c r="E750" s="25" t="str">
        <f t="shared" si="60"/>
        <v/>
      </c>
      <c r="F750" s="25" t="str">
        <f t="shared" si="61"/>
        <v/>
      </c>
      <c r="G750" s="32" t="str">
        <f>MID($H$11,2941,4)</f>
        <v/>
      </c>
      <c r="H750" s="30" t="e">
        <f t="shared" si="62"/>
        <v>#N/A</v>
      </c>
      <c r="I750" s="30" t="e">
        <f t="shared" si="58"/>
        <v>#N/A</v>
      </c>
      <c r="L750"/>
    </row>
    <row r="751" spans="4:12" x14ac:dyDescent="0.25">
      <c r="D751" s="25" t="str">
        <f t="shared" si="59"/>
        <v/>
      </c>
      <c r="E751" s="25" t="str">
        <f t="shared" si="60"/>
        <v/>
      </c>
      <c r="F751" s="25" t="str">
        <f t="shared" si="61"/>
        <v/>
      </c>
      <c r="G751" s="32" t="str">
        <f>MID($H$11,2945,4)</f>
        <v/>
      </c>
      <c r="H751" s="30" t="e">
        <f t="shared" si="62"/>
        <v>#N/A</v>
      </c>
      <c r="I751" s="30" t="e">
        <f t="shared" si="58"/>
        <v>#N/A</v>
      </c>
      <c r="L751"/>
    </row>
    <row r="752" spans="4:12" x14ac:dyDescent="0.25">
      <c r="D752" s="25" t="str">
        <f t="shared" si="59"/>
        <v/>
      </c>
      <c r="E752" s="25" t="str">
        <f t="shared" si="60"/>
        <v/>
      </c>
      <c r="F752" s="25" t="str">
        <f t="shared" si="61"/>
        <v/>
      </c>
      <c r="G752" s="32" t="str">
        <f>MID($H$11,2949,4)</f>
        <v/>
      </c>
      <c r="H752" s="30" t="e">
        <f t="shared" si="62"/>
        <v>#N/A</v>
      </c>
      <c r="I752" s="30" t="e">
        <f t="shared" si="58"/>
        <v>#N/A</v>
      </c>
      <c r="L752"/>
    </row>
    <row r="753" spans="4:12" x14ac:dyDescent="0.25">
      <c r="D753" s="25" t="str">
        <f t="shared" si="59"/>
        <v/>
      </c>
      <c r="E753" s="25" t="str">
        <f t="shared" si="60"/>
        <v/>
      </c>
      <c r="F753" s="25" t="str">
        <f t="shared" si="61"/>
        <v/>
      </c>
      <c r="G753" s="32" t="str">
        <f>MID($H$11,2953,4)</f>
        <v/>
      </c>
      <c r="H753" s="30" t="e">
        <f t="shared" si="62"/>
        <v>#N/A</v>
      </c>
      <c r="I753" s="30" t="e">
        <f t="shared" si="58"/>
        <v>#N/A</v>
      </c>
      <c r="L753"/>
    </row>
    <row r="754" spans="4:12" x14ac:dyDescent="0.25">
      <c r="D754" s="25" t="str">
        <f t="shared" si="59"/>
        <v/>
      </c>
      <c r="E754" s="25" t="str">
        <f t="shared" si="60"/>
        <v/>
      </c>
      <c r="F754" s="25" t="str">
        <f t="shared" si="61"/>
        <v/>
      </c>
      <c r="G754" s="32" t="str">
        <f>MID($H$11,2957,4)</f>
        <v/>
      </c>
      <c r="H754" s="30" t="e">
        <f t="shared" si="62"/>
        <v>#N/A</v>
      </c>
      <c r="I754" s="30" t="e">
        <f t="shared" si="58"/>
        <v>#N/A</v>
      </c>
      <c r="L754"/>
    </row>
    <row r="755" spans="4:12" x14ac:dyDescent="0.25">
      <c r="D755" s="25" t="str">
        <f t="shared" si="59"/>
        <v/>
      </c>
      <c r="E755" s="25" t="str">
        <f t="shared" si="60"/>
        <v/>
      </c>
      <c r="F755" s="25" t="str">
        <f t="shared" si="61"/>
        <v/>
      </c>
      <c r="G755" s="32" t="str">
        <f>MID($H$11,2961,4)</f>
        <v/>
      </c>
      <c r="H755" s="30" t="e">
        <f t="shared" si="62"/>
        <v>#N/A</v>
      </c>
      <c r="I755" s="30" t="e">
        <f t="shared" si="58"/>
        <v>#N/A</v>
      </c>
      <c r="L755"/>
    </row>
    <row r="756" spans="4:12" x14ac:dyDescent="0.25">
      <c r="D756" s="25" t="str">
        <f t="shared" si="59"/>
        <v/>
      </c>
      <c r="E756" s="25" t="str">
        <f t="shared" si="60"/>
        <v/>
      </c>
      <c r="F756" s="25" t="str">
        <f t="shared" si="61"/>
        <v/>
      </c>
      <c r="G756" s="32" t="str">
        <f>MID($H$11,2965,4)</f>
        <v/>
      </c>
      <c r="H756" s="30" t="e">
        <f t="shared" si="62"/>
        <v>#N/A</v>
      </c>
      <c r="I756" s="30" t="e">
        <f t="shared" si="58"/>
        <v>#N/A</v>
      </c>
      <c r="L756"/>
    </row>
    <row r="757" spans="4:12" x14ac:dyDescent="0.25">
      <c r="D757" s="25" t="str">
        <f t="shared" si="59"/>
        <v/>
      </c>
      <c r="E757" s="25" t="str">
        <f t="shared" si="60"/>
        <v/>
      </c>
      <c r="F757" s="25" t="str">
        <f t="shared" si="61"/>
        <v/>
      </c>
      <c r="G757" s="32" t="str">
        <f>MID($H$11,2969,4)</f>
        <v/>
      </c>
      <c r="H757" s="30" t="e">
        <f t="shared" si="62"/>
        <v>#N/A</v>
      </c>
      <c r="I757" s="30" t="e">
        <f t="shared" si="58"/>
        <v>#N/A</v>
      </c>
      <c r="L757"/>
    </row>
    <row r="758" spans="4:12" x14ac:dyDescent="0.25">
      <c r="D758" s="25" t="str">
        <f t="shared" si="59"/>
        <v/>
      </c>
      <c r="E758" s="25" t="str">
        <f t="shared" si="60"/>
        <v/>
      </c>
      <c r="F758" s="25" t="str">
        <f t="shared" si="61"/>
        <v/>
      </c>
      <c r="G758" s="32" t="str">
        <f>MID($H$11,2973,4)</f>
        <v/>
      </c>
      <c r="H758" s="30" t="e">
        <f t="shared" si="62"/>
        <v>#N/A</v>
      </c>
      <c r="I758" s="30" t="e">
        <f t="shared" si="58"/>
        <v>#N/A</v>
      </c>
      <c r="L758"/>
    </row>
    <row r="759" spans="4:12" x14ac:dyDescent="0.25">
      <c r="D759" s="25" t="str">
        <f t="shared" si="59"/>
        <v/>
      </c>
      <c r="E759" s="25" t="str">
        <f t="shared" si="60"/>
        <v/>
      </c>
      <c r="F759" s="25" t="str">
        <f t="shared" si="61"/>
        <v/>
      </c>
      <c r="G759" s="32" t="str">
        <f>MID($H$11,2977,4)</f>
        <v/>
      </c>
      <c r="H759" s="30" t="e">
        <f t="shared" si="62"/>
        <v>#N/A</v>
      </c>
      <c r="I759" s="30" t="e">
        <f t="shared" si="58"/>
        <v>#N/A</v>
      </c>
      <c r="L759"/>
    </row>
    <row r="760" spans="4:12" x14ac:dyDescent="0.25">
      <c r="D760" s="25" t="str">
        <f t="shared" si="59"/>
        <v/>
      </c>
      <c r="E760" s="25" t="str">
        <f t="shared" si="60"/>
        <v/>
      </c>
      <c r="F760" s="25" t="str">
        <f t="shared" si="61"/>
        <v/>
      </c>
      <c r="G760" s="32" t="str">
        <f>MID($H$11,2981,4)</f>
        <v/>
      </c>
      <c r="H760" s="30" t="e">
        <f t="shared" si="62"/>
        <v>#N/A</v>
      </c>
      <c r="I760" s="30" t="e">
        <f t="shared" si="58"/>
        <v>#N/A</v>
      </c>
      <c r="L760"/>
    </row>
    <row r="761" spans="4:12" x14ac:dyDescent="0.25">
      <c r="D761" s="25" t="str">
        <f t="shared" si="59"/>
        <v/>
      </c>
      <c r="E761" s="25" t="str">
        <f t="shared" si="60"/>
        <v/>
      </c>
      <c r="F761" s="25" t="str">
        <f t="shared" si="61"/>
        <v/>
      </c>
      <c r="G761" s="32" t="str">
        <f>MID($H$11,2985,4)</f>
        <v/>
      </c>
      <c r="H761" s="30" t="e">
        <f t="shared" si="62"/>
        <v>#N/A</v>
      </c>
      <c r="I761" s="30" t="e">
        <f t="shared" si="58"/>
        <v>#N/A</v>
      </c>
      <c r="L761"/>
    </row>
    <row r="762" spans="4:12" x14ac:dyDescent="0.25">
      <c r="D762" s="25" t="str">
        <f t="shared" si="59"/>
        <v/>
      </c>
      <c r="E762" s="25" t="str">
        <f t="shared" si="60"/>
        <v/>
      </c>
      <c r="F762" s="25" t="str">
        <f t="shared" si="61"/>
        <v/>
      </c>
      <c r="G762" s="32" t="str">
        <f>MID($H$11,2989,4)</f>
        <v/>
      </c>
      <c r="H762" s="30" t="e">
        <f t="shared" si="62"/>
        <v>#N/A</v>
      </c>
      <c r="I762" s="30" t="e">
        <f t="shared" si="58"/>
        <v>#N/A</v>
      </c>
      <c r="L762"/>
    </row>
    <row r="763" spans="4:12" x14ac:dyDescent="0.25">
      <c r="D763" s="25" t="str">
        <f t="shared" si="59"/>
        <v/>
      </c>
      <c r="E763" s="25" t="str">
        <f t="shared" si="60"/>
        <v/>
      </c>
      <c r="F763" s="25" t="str">
        <f t="shared" si="61"/>
        <v/>
      </c>
      <c r="G763" s="32" t="str">
        <f>MID($H$11,2993,4)</f>
        <v/>
      </c>
      <c r="H763" s="30" t="e">
        <f t="shared" si="62"/>
        <v>#N/A</v>
      </c>
      <c r="I763" s="30" t="e">
        <f t="shared" si="58"/>
        <v>#N/A</v>
      </c>
      <c r="L763"/>
    </row>
    <row r="764" spans="4:12" x14ac:dyDescent="0.25">
      <c r="D764" s="25" t="str">
        <f t="shared" si="59"/>
        <v/>
      </c>
      <c r="E764" s="25" t="str">
        <f t="shared" si="60"/>
        <v/>
      </c>
      <c r="F764" s="25" t="str">
        <f t="shared" si="61"/>
        <v/>
      </c>
      <c r="G764" s="32" t="str">
        <f>MID($H$11,2997,4)</f>
        <v/>
      </c>
      <c r="H764" s="30" t="e">
        <f t="shared" si="62"/>
        <v>#N/A</v>
      </c>
      <c r="I764" s="30" t="e">
        <f t="shared" si="58"/>
        <v>#N/A</v>
      </c>
      <c r="L764"/>
    </row>
    <row r="765" spans="4:12" x14ac:dyDescent="0.25">
      <c r="D765" s="25" t="str">
        <f t="shared" si="59"/>
        <v/>
      </c>
      <c r="E765" s="25" t="str">
        <f t="shared" si="60"/>
        <v/>
      </c>
      <c r="F765" s="25" t="str">
        <f t="shared" si="61"/>
        <v/>
      </c>
      <c r="G765" s="32" t="str">
        <f>MID($H$11,3001,4)</f>
        <v/>
      </c>
      <c r="H765" s="30" t="e">
        <f t="shared" si="62"/>
        <v>#N/A</v>
      </c>
      <c r="I765" s="30" t="e">
        <f t="shared" si="58"/>
        <v>#N/A</v>
      </c>
      <c r="L765"/>
    </row>
    <row r="766" spans="4:12" x14ac:dyDescent="0.25">
      <c r="D766" s="25" t="str">
        <f t="shared" si="59"/>
        <v/>
      </c>
      <c r="E766" s="25" t="str">
        <f t="shared" si="60"/>
        <v/>
      </c>
      <c r="F766" s="25" t="str">
        <f t="shared" si="61"/>
        <v/>
      </c>
      <c r="G766" s="32" t="str">
        <f>MID($H$11,3005,4)</f>
        <v/>
      </c>
      <c r="H766" s="30" t="e">
        <f t="shared" si="62"/>
        <v>#N/A</v>
      </c>
      <c r="I766" s="30" t="e">
        <f t="shared" si="58"/>
        <v>#N/A</v>
      </c>
      <c r="L766"/>
    </row>
    <row r="767" spans="4:12" x14ac:dyDescent="0.25">
      <c r="D767" s="25" t="str">
        <f t="shared" si="59"/>
        <v/>
      </c>
      <c r="E767" s="25" t="str">
        <f t="shared" si="60"/>
        <v/>
      </c>
      <c r="F767" s="25" t="str">
        <f t="shared" si="61"/>
        <v/>
      </c>
      <c r="G767" s="32" t="str">
        <f>MID($H$11,3009,4)</f>
        <v/>
      </c>
      <c r="H767" s="30" t="e">
        <f t="shared" si="62"/>
        <v>#N/A</v>
      </c>
      <c r="I767" s="30" t="e">
        <f t="shared" si="58"/>
        <v>#N/A</v>
      </c>
      <c r="L767"/>
    </row>
    <row r="768" spans="4:12" x14ac:dyDescent="0.25">
      <c r="D768" s="25" t="str">
        <f t="shared" si="59"/>
        <v/>
      </c>
      <c r="E768" s="25" t="str">
        <f t="shared" si="60"/>
        <v/>
      </c>
      <c r="F768" s="25" t="str">
        <f t="shared" si="61"/>
        <v/>
      </c>
      <c r="G768" s="32" t="str">
        <f>MID($H$11,3013,4)</f>
        <v/>
      </c>
      <c r="H768" s="30" t="e">
        <f t="shared" si="62"/>
        <v>#N/A</v>
      </c>
      <c r="I768" s="30" t="e">
        <f t="shared" si="58"/>
        <v>#N/A</v>
      </c>
      <c r="L768"/>
    </row>
    <row r="769" spans="4:12" x14ac:dyDescent="0.25">
      <c r="D769" s="25" t="str">
        <f t="shared" si="59"/>
        <v/>
      </c>
      <c r="E769" s="25" t="str">
        <f t="shared" si="60"/>
        <v/>
      </c>
      <c r="F769" s="25" t="str">
        <f t="shared" si="61"/>
        <v/>
      </c>
      <c r="G769" s="32" t="str">
        <f>MID($H$11,3017,4)</f>
        <v/>
      </c>
      <c r="H769" s="30" t="e">
        <f t="shared" si="62"/>
        <v>#N/A</v>
      </c>
      <c r="I769" s="30" t="e">
        <f t="shared" si="58"/>
        <v>#N/A</v>
      </c>
      <c r="L769"/>
    </row>
    <row r="770" spans="4:12" x14ac:dyDescent="0.25">
      <c r="D770" s="25" t="str">
        <f t="shared" si="59"/>
        <v/>
      </c>
      <c r="E770" s="25" t="str">
        <f t="shared" si="60"/>
        <v/>
      </c>
      <c r="F770" s="25" t="str">
        <f t="shared" si="61"/>
        <v/>
      </c>
      <c r="G770" s="32" t="str">
        <f>MID($H$11,3021,4)</f>
        <v/>
      </c>
      <c r="H770" s="30" t="e">
        <f t="shared" si="62"/>
        <v>#N/A</v>
      </c>
      <c r="I770" s="30" t="e">
        <f t="shared" si="58"/>
        <v>#N/A</v>
      </c>
      <c r="L770"/>
    </row>
    <row r="771" spans="4:12" x14ac:dyDescent="0.25">
      <c r="D771" s="25" t="str">
        <f t="shared" si="59"/>
        <v/>
      </c>
      <c r="E771" s="25" t="str">
        <f t="shared" si="60"/>
        <v/>
      </c>
      <c r="F771" s="25" t="str">
        <f t="shared" si="61"/>
        <v/>
      </c>
      <c r="G771" s="32" t="str">
        <f>MID($H$11,3025,4)</f>
        <v/>
      </c>
      <c r="H771" s="30" t="e">
        <f t="shared" si="62"/>
        <v>#N/A</v>
      </c>
      <c r="I771" s="30" t="e">
        <f t="shared" si="58"/>
        <v>#N/A</v>
      </c>
      <c r="L771"/>
    </row>
    <row r="772" spans="4:12" x14ac:dyDescent="0.25">
      <c r="D772" s="25" t="str">
        <f t="shared" si="59"/>
        <v/>
      </c>
      <c r="E772" s="25" t="str">
        <f t="shared" si="60"/>
        <v/>
      </c>
      <c r="F772" s="25" t="str">
        <f t="shared" si="61"/>
        <v/>
      </c>
      <c r="G772" s="32" t="str">
        <f>MID($H$11,3029,4)</f>
        <v/>
      </c>
      <c r="H772" s="30" t="e">
        <f t="shared" si="62"/>
        <v>#N/A</v>
      </c>
      <c r="I772" s="30" t="e">
        <f t="shared" si="58"/>
        <v>#N/A</v>
      </c>
      <c r="L772"/>
    </row>
    <row r="773" spans="4:12" x14ac:dyDescent="0.25">
      <c r="D773" s="25" t="str">
        <f t="shared" si="59"/>
        <v/>
      </c>
      <c r="E773" s="25" t="str">
        <f t="shared" si="60"/>
        <v/>
      </c>
      <c r="F773" s="25" t="str">
        <f t="shared" si="61"/>
        <v/>
      </c>
      <c r="G773" s="32" t="str">
        <f>MID($H$11,3033,4)</f>
        <v/>
      </c>
      <c r="H773" s="30" t="e">
        <f t="shared" si="62"/>
        <v>#N/A</v>
      </c>
      <c r="I773" s="30" t="e">
        <f t="shared" si="58"/>
        <v>#N/A</v>
      </c>
      <c r="L773"/>
    </row>
    <row r="774" spans="4:12" x14ac:dyDescent="0.25">
      <c r="D774" s="25" t="str">
        <f t="shared" si="59"/>
        <v/>
      </c>
      <c r="E774" s="25" t="str">
        <f t="shared" si="60"/>
        <v/>
      </c>
      <c r="F774" s="25" t="str">
        <f t="shared" si="61"/>
        <v/>
      </c>
      <c r="G774" s="32" t="str">
        <f>MID($H$11,3037,4)</f>
        <v/>
      </c>
      <c r="H774" s="30" t="e">
        <f t="shared" si="62"/>
        <v>#N/A</v>
      </c>
      <c r="I774" s="30" t="e">
        <f t="shared" si="58"/>
        <v>#N/A</v>
      </c>
      <c r="L774"/>
    </row>
    <row r="775" spans="4:12" x14ac:dyDescent="0.25">
      <c r="D775" s="25" t="str">
        <f t="shared" si="59"/>
        <v/>
      </c>
      <c r="E775" s="25" t="str">
        <f t="shared" si="60"/>
        <v/>
      </c>
      <c r="F775" s="25" t="str">
        <f t="shared" si="61"/>
        <v/>
      </c>
      <c r="G775" s="32" t="str">
        <f>MID($H$11,3041,4)</f>
        <v/>
      </c>
      <c r="H775" s="30" t="e">
        <f t="shared" si="62"/>
        <v>#N/A</v>
      </c>
      <c r="I775" s="30" t="e">
        <f t="shared" si="58"/>
        <v>#N/A</v>
      </c>
      <c r="L775"/>
    </row>
    <row r="776" spans="4:12" x14ac:dyDescent="0.25">
      <c r="D776" s="25" t="str">
        <f t="shared" si="59"/>
        <v/>
      </c>
      <c r="E776" s="25" t="str">
        <f t="shared" si="60"/>
        <v/>
      </c>
      <c r="F776" s="25" t="str">
        <f t="shared" si="61"/>
        <v/>
      </c>
      <c r="G776" s="32" t="str">
        <f>MID($H$11,3045,4)</f>
        <v/>
      </c>
      <c r="H776" s="30" t="e">
        <f t="shared" si="62"/>
        <v>#N/A</v>
      </c>
      <c r="I776" s="30" t="e">
        <f t="shared" si="58"/>
        <v>#N/A</v>
      </c>
      <c r="L776"/>
    </row>
    <row r="777" spans="4:12" x14ac:dyDescent="0.25">
      <c r="D777" s="25" t="str">
        <f t="shared" si="59"/>
        <v/>
      </c>
      <c r="E777" s="25" t="str">
        <f t="shared" si="60"/>
        <v/>
      </c>
      <c r="F777" s="25" t="str">
        <f t="shared" si="61"/>
        <v/>
      </c>
      <c r="G777" s="32" t="str">
        <f>MID($H$11,3049,4)</f>
        <v/>
      </c>
      <c r="H777" s="30" t="e">
        <f t="shared" si="62"/>
        <v>#N/A</v>
      </c>
      <c r="I777" s="30" t="e">
        <f t="shared" si="58"/>
        <v>#N/A</v>
      </c>
      <c r="L777"/>
    </row>
    <row r="778" spans="4:12" x14ac:dyDescent="0.25">
      <c r="D778" s="25" t="str">
        <f t="shared" si="59"/>
        <v/>
      </c>
      <c r="E778" s="25" t="str">
        <f t="shared" si="60"/>
        <v/>
      </c>
      <c r="F778" s="25" t="str">
        <f t="shared" si="61"/>
        <v/>
      </c>
      <c r="G778" s="32" t="str">
        <f>MID($H$11,3053,4)</f>
        <v/>
      </c>
      <c r="H778" s="30" t="e">
        <f t="shared" si="62"/>
        <v>#N/A</v>
      </c>
      <c r="I778" s="30" t="e">
        <f t="shared" si="58"/>
        <v>#N/A</v>
      </c>
      <c r="L778"/>
    </row>
    <row r="779" spans="4:12" x14ac:dyDescent="0.25">
      <c r="D779" s="25" t="str">
        <f t="shared" si="59"/>
        <v/>
      </c>
      <c r="E779" s="25" t="str">
        <f t="shared" si="60"/>
        <v/>
      </c>
      <c r="F779" s="25" t="str">
        <f t="shared" si="61"/>
        <v/>
      </c>
      <c r="G779" s="32" t="str">
        <f>MID($H$11,3057,4)</f>
        <v/>
      </c>
      <c r="H779" s="30" t="e">
        <f t="shared" si="62"/>
        <v>#N/A</v>
      </c>
      <c r="I779" s="30" t="e">
        <f t="shared" si="58"/>
        <v>#N/A</v>
      </c>
      <c r="L779"/>
    </row>
    <row r="780" spans="4:12" x14ac:dyDescent="0.25">
      <c r="D780" s="25" t="str">
        <f t="shared" si="59"/>
        <v/>
      </c>
      <c r="E780" s="25" t="str">
        <f t="shared" si="60"/>
        <v/>
      </c>
      <c r="F780" s="25" t="str">
        <f t="shared" si="61"/>
        <v/>
      </c>
      <c r="G780" s="32" t="str">
        <f>MID($H$11,3061,4)</f>
        <v/>
      </c>
      <c r="H780" s="30" t="e">
        <f t="shared" si="62"/>
        <v>#N/A</v>
      </c>
      <c r="I780" s="30" t="e">
        <f t="shared" si="58"/>
        <v>#N/A</v>
      </c>
      <c r="L780"/>
    </row>
    <row r="781" spans="4:12" x14ac:dyDescent="0.25">
      <c r="D781" s="25" t="str">
        <f t="shared" si="59"/>
        <v/>
      </c>
      <c r="E781" s="25" t="str">
        <f t="shared" si="60"/>
        <v/>
      </c>
      <c r="F781" s="25" t="str">
        <f t="shared" si="61"/>
        <v/>
      </c>
      <c r="G781" s="32" t="str">
        <f>MID($H$11,3065,4)</f>
        <v/>
      </c>
      <c r="H781" s="30" t="e">
        <f t="shared" si="62"/>
        <v>#N/A</v>
      </c>
      <c r="I781" s="30" t="e">
        <f t="shared" si="58"/>
        <v>#N/A</v>
      </c>
      <c r="L781"/>
    </row>
    <row r="782" spans="4:12" x14ac:dyDescent="0.25">
      <c r="D782" s="25" t="str">
        <f t="shared" si="59"/>
        <v/>
      </c>
      <c r="E782" s="25" t="str">
        <f t="shared" si="60"/>
        <v/>
      </c>
      <c r="F782" s="25" t="str">
        <f t="shared" si="61"/>
        <v/>
      </c>
      <c r="G782" s="32" t="str">
        <f>MID($H$11,3069,4)</f>
        <v/>
      </c>
      <c r="H782" s="30" t="e">
        <f t="shared" si="62"/>
        <v>#N/A</v>
      </c>
      <c r="I782" s="30" t="e">
        <f t="shared" si="58"/>
        <v>#N/A</v>
      </c>
      <c r="L782"/>
    </row>
    <row r="783" spans="4:12" x14ac:dyDescent="0.25">
      <c r="D783" s="25" t="str">
        <f t="shared" si="59"/>
        <v/>
      </c>
      <c r="E783" s="25" t="str">
        <f t="shared" si="60"/>
        <v/>
      </c>
      <c r="F783" s="25" t="str">
        <f t="shared" si="61"/>
        <v/>
      </c>
      <c r="G783" s="32" t="str">
        <f>MID($H$11,3073,4)</f>
        <v/>
      </c>
      <c r="H783" s="30" t="e">
        <f t="shared" si="62"/>
        <v>#N/A</v>
      </c>
      <c r="I783" s="30" t="e">
        <f t="shared" ref="I783:I846" si="63">VLOOKUP(E783,$A$15:$C$114,3,FALSE)</f>
        <v>#N/A</v>
      </c>
      <c r="L783"/>
    </row>
    <row r="784" spans="4:12" x14ac:dyDescent="0.25">
      <c r="D784" s="25" t="str">
        <f t="shared" ref="D784:D847" si="64">MID(G784,1,2)</f>
        <v/>
      </c>
      <c r="E784" s="25" t="str">
        <f t="shared" ref="E784:E847" si="65">MID(G784,3,2)</f>
        <v/>
      </c>
      <c r="F784" s="25" t="str">
        <f t="shared" ref="F784:F847" si="66">MID(G784,5,2)</f>
        <v/>
      </c>
      <c r="G784" s="32" t="str">
        <f>MID($H$11,3077,4)</f>
        <v/>
      </c>
      <c r="H784" s="30" t="e">
        <f t="shared" si="62"/>
        <v>#N/A</v>
      </c>
      <c r="I784" s="30" t="e">
        <f t="shared" si="63"/>
        <v>#N/A</v>
      </c>
      <c r="L784"/>
    </row>
    <row r="785" spans="4:12" x14ac:dyDescent="0.25">
      <c r="D785" s="25" t="str">
        <f t="shared" si="64"/>
        <v/>
      </c>
      <c r="E785" s="25" t="str">
        <f t="shared" si="65"/>
        <v/>
      </c>
      <c r="F785" s="25" t="str">
        <f t="shared" si="66"/>
        <v/>
      </c>
      <c r="G785" s="32" t="str">
        <f>MID($H$11,3081,4)</f>
        <v/>
      </c>
      <c r="H785" s="30" t="e">
        <f t="shared" si="62"/>
        <v>#N/A</v>
      </c>
      <c r="I785" s="30" t="e">
        <f t="shared" si="63"/>
        <v>#N/A</v>
      </c>
      <c r="L785"/>
    </row>
    <row r="786" spans="4:12" x14ac:dyDescent="0.25">
      <c r="D786" s="25" t="str">
        <f t="shared" si="64"/>
        <v/>
      </c>
      <c r="E786" s="25" t="str">
        <f t="shared" si="65"/>
        <v/>
      </c>
      <c r="F786" s="25" t="str">
        <f t="shared" si="66"/>
        <v/>
      </c>
      <c r="G786" s="32" t="str">
        <f>MID($H$11,3085,4)</f>
        <v/>
      </c>
      <c r="H786" s="30" t="e">
        <f t="shared" si="62"/>
        <v>#N/A</v>
      </c>
      <c r="I786" s="30" t="e">
        <f t="shared" si="63"/>
        <v>#N/A</v>
      </c>
      <c r="L786"/>
    </row>
    <row r="787" spans="4:12" x14ac:dyDescent="0.25">
      <c r="D787" s="25" t="str">
        <f t="shared" si="64"/>
        <v/>
      </c>
      <c r="E787" s="25" t="str">
        <f t="shared" si="65"/>
        <v/>
      </c>
      <c r="F787" s="25" t="str">
        <f t="shared" si="66"/>
        <v/>
      </c>
      <c r="G787" s="32" t="str">
        <f>MID($H$11,3089,4)</f>
        <v/>
      </c>
      <c r="H787" s="30" t="e">
        <f t="shared" si="62"/>
        <v>#N/A</v>
      </c>
      <c r="I787" s="30" t="e">
        <f t="shared" si="63"/>
        <v>#N/A</v>
      </c>
      <c r="L787"/>
    </row>
    <row r="788" spans="4:12" x14ac:dyDescent="0.25">
      <c r="D788" s="25" t="str">
        <f t="shared" si="64"/>
        <v/>
      </c>
      <c r="E788" s="25" t="str">
        <f t="shared" si="65"/>
        <v/>
      </c>
      <c r="F788" s="25" t="str">
        <f t="shared" si="66"/>
        <v/>
      </c>
      <c r="G788" s="32" t="str">
        <f>MID($H$11,3093,4)</f>
        <v/>
      </c>
      <c r="H788" s="30" t="e">
        <f t="shared" si="62"/>
        <v>#N/A</v>
      </c>
      <c r="I788" s="30" t="e">
        <f t="shared" si="63"/>
        <v>#N/A</v>
      </c>
      <c r="L788"/>
    </row>
    <row r="789" spans="4:12" x14ac:dyDescent="0.25">
      <c r="D789" s="25" t="str">
        <f t="shared" si="64"/>
        <v/>
      </c>
      <c r="E789" s="25" t="str">
        <f t="shared" si="65"/>
        <v/>
      </c>
      <c r="F789" s="25" t="str">
        <f t="shared" si="66"/>
        <v/>
      </c>
      <c r="G789" s="32" t="str">
        <f>MID($H$11,3097,4)</f>
        <v/>
      </c>
      <c r="H789" s="30" t="e">
        <f t="shared" si="62"/>
        <v>#N/A</v>
      </c>
      <c r="I789" s="30" t="e">
        <f t="shared" si="63"/>
        <v>#N/A</v>
      </c>
      <c r="L789"/>
    </row>
    <row r="790" spans="4:12" x14ac:dyDescent="0.25">
      <c r="D790" s="25" t="str">
        <f t="shared" si="64"/>
        <v/>
      </c>
      <c r="E790" s="25" t="str">
        <f t="shared" si="65"/>
        <v/>
      </c>
      <c r="F790" s="25" t="str">
        <f t="shared" si="66"/>
        <v/>
      </c>
      <c r="G790" s="32" t="str">
        <f>MID($H$11,3101,4)</f>
        <v/>
      </c>
      <c r="H790" s="30" t="e">
        <f t="shared" si="62"/>
        <v>#N/A</v>
      </c>
      <c r="I790" s="30" t="e">
        <f t="shared" si="63"/>
        <v>#N/A</v>
      </c>
      <c r="L790"/>
    </row>
    <row r="791" spans="4:12" x14ac:dyDescent="0.25">
      <c r="D791" s="25" t="str">
        <f t="shared" si="64"/>
        <v/>
      </c>
      <c r="E791" s="25" t="str">
        <f t="shared" si="65"/>
        <v/>
      </c>
      <c r="F791" s="25" t="str">
        <f t="shared" si="66"/>
        <v/>
      </c>
      <c r="G791" s="32" t="str">
        <f>MID($H$11,3105,4)</f>
        <v/>
      </c>
      <c r="H791" s="30" t="e">
        <f t="shared" si="62"/>
        <v>#N/A</v>
      </c>
      <c r="I791" s="30" t="e">
        <f t="shared" si="63"/>
        <v>#N/A</v>
      </c>
      <c r="L791"/>
    </row>
    <row r="792" spans="4:12" x14ac:dyDescent="0.25">
      <c r="D792" s="25" t="str">
        <f t="shared" si="64"/>
        <v/>
      </c>
      <c r="E792" s="25" t="str">
        <f t="shared" si="65"/>
        <v/>
      </c>
      <c r="F792" s="25" t="str">
        <f t="shared" si="66"/>
        <v/>
      </c>
      <c r="G792" s="32" t="str">
        <f>MID($H$11,3109,4)</f>
        <v/>
      </c>
      <c r="H792" s="30" t="e">
        <f t="shared" ref="H792:H855" si="67">VLOOKUP(D792,$A$15:$C$114,2,FALSE)</f>
        <v>#N/A</v>
      </c>
      <c r="I792" s="30" t="e">
        <f t="shared" si="63"/>
        <v>#N/A</v>
      </c>
      <c r="L792"/>
    </row>
    <row r="793" spans="4:12" x14ac:dyDescent="0.25">
      <c r="D793" s="25" t="str">
        <f t="shared" si="64"/>
        <v/>
      </c>
      <c r="E793" s="25" t="str">
        <f t="shared" si="65"/>
        <v/>
      </c>
      <c r="F793" s="25" t="str">
        <f t="shared" si="66"/>
        <v/>
      </c>
      <c r="G793" s="32" t="str">
        <f>MID($H$11,3113,4)</f>
        <v/>
      </c>
      <c r="H793" s="30" t="e">
        <f t="shared" si="67"/>
        <v>#N/A</v>
      </c>
      <c r="I793" s="30" t="e">
        <f t="shared" si="63"/>
        <v>#N/A</v>
      </c>
      <c r="L793"/>
    </row>
    <row r="794" spans="4:12" x14ac:dyDescent="0.25">
      <c r="D794" s="25" t="str">
        <f t="shared" si="64"/>
        <v/>
      </c>
      <c r="E794" s="25" t="str">
        <f t="shared" si="65"/>
        <v/>
      </c>
      <c r="F794" s="25" t="str">
        <f t="shared" si="66"/>
        <v/>
      </c>
      <c r="G794" s="32" t="str">
        <f>MID($H$11,3117,4)</f>
        <v/>
      </c>
      <c r="H794" s="30" t="e">
        <f t="shared" si="67"/>
        <v>#N/A</v>
      </c>
      <c r="I794" s="30" t="e">
        <f t="shared" si="63"/>
        <v>#N/A</v>
      </c>
      <c r="L794"/>
    </row>
    <row r="795" spans="4:12" x14ac:dyDescent="0.25">
      <c r="D795" s="25" t="str">
        <f t="shared" si="64"/>
        <v/>
      </c>
      <c r="E795" s="25" t="str">
        <f t="shared" si="65"/>
        <v/>
      </c>
      <c r="F795" s="25" t="str">
        <f t="shared" si="66"/>
        <v/>
      </c>
      <c r="G795" s="32" t="str">
        <f>MID($H$11,3121,4)</f>
        <v/>
      </c>
      <c r="H795" s="30" t="e">
        <f t="shared" si="67"/>
        <v>#N/A</v>
      </c>
      <c r="I795" s="30" t="e">
        <f t="shared" si="63"/>
        <v>#N/A</v>
      </c>
      <c r="L795"/>
    </row>
    <row r="796" spans="4:12" x14ac:dyDescent="0.25">
      <c r="D796" s="25" t="str">
        <f t="shared" si="64"/>
        <v/>
      </c>
      <c r="E796" s="25" t="str">
        <f t="shared" si="65"/>
        <v/>
      </c>
      <c r="F796" s="25" t="str">
        <f t="shared" si="66"/>
        <v/>
      </c>
      <c r="G796" s="32" t="str">
        <f>MID($H$11,3125,4)</f>
        <v/>
      </c>
      <c r="H796" s="30" t="e">
        <f t="shared" si="67"/>
        <v>#N/A</v>
      </c>
      <c r="I796" s="30" t="e">
        <f t="shared" si="63"/>
        <v>#N/A</v>
      </c>
      <c r="L796"/>
    </row>
    <row r="797" spans="4:12" x14ac:dyDescent="0.25">
      <c r="D797" s="25" t="str">
        <f t="shared" si="64"/>
        <v/>
      </c>
      <c r="E797" s="25" t="str">
        <f t="shared" si="65"/>
        <v/>
      </c>
      <c r="F797" s="25" t="str">
        <f t="shared" si="66"/>
        <v/>
      </c>
      <c r="G797" s="32" t="str">
        <f>MID($H$11,3129,4)</f>
        <v/>
      </c>
      <c r="H797" s="30" t="e">
        <f t="shared" si="67"/>
        <v>#N/A</v>
      </c>
      <c r="I797" s="30" t="e">
        <f t="shared" si="63"/>
        <v>#N/A</v>
      </c>
      <c r="L797"/>
    </row>
    <row r="798" spans="4:12" x14ac:dyDescent="0.25">
      <c r="D798" s="25" t="str">
        <f t="shared" si="64"/>
        <v/>
      </c>
      <c r="E798" s="25" t="str">
        <f t="shared" si="65"/>
        <v/>
      </c>
      <c r="F798" s="25" t="str">
        <f t="shared" si="66"/>
        <v/>
      </c>
      <c r="G798" s="32" t="str">
        <f>MID($H$11,3133,4)</f>
        <v/>
      </c>
      <c r="H798" s="30" t="e">
        <f t="shared" si="67"/>
        <v>#N/A</v>
      </c>
      <c r="I798" s="30" t="e">
        <f t="shared" si="63"/>
        <v>#N/A</v>
      </c>
      <c r="L798"/>
    </row>
    <row r="799" spans="4:12" x14ac:dyDescent="0.25">
      <c r="D799" s="25" t="str">
        <f t="shared" si="64"/>
        <v/>
      </c>
      <c r="E799" s="25" t="str">
        <f t="shared" si="65"/>
        <v/>
      </c>
      <c r="F799" s="25" t="str">
        <f t="shared" si="66"/>
        <v/>
      </c>
      <c r="G799" s="32" t="str">
        <f>MID($H$11,3137,4)</f>
        <v/>
      </c>
      <c r="H799" s="30" t="e">
        <f t="shared" si="67"/>
        <v>#N/A</v>
      </c>
      <c r="I799" s="30" t="e">
        <f t="shared" si="63"/>
        <v>#N/A</v>
      </c>
      <c r="L799"/>
    </row>
    <row r="800" spans="4:12" x14ac:dyDescent="0.25">
      <c r="D800" s="25" t="str">
        <f t="shared" si="64"/>
        <v/>
      </c>
      <c r="E800" s="25" t="str">
        <f t="shared" si="65"/>
        <v/>
      </c>
      <c r="F800" s="25" t="str">
        <f t="shared" si="66"/>
        <v/>
      </c>
      <c r="G800" s="32" t="str">
        <f>MID($H$11,3141,4)</f>
        <v/>
      </c>
      <c r="H800" s="30" t="e">
        <f t="shared" si="67"/>
        <v>#N/A</v>
      </c>
      <c r="I800" s="30" t="e">
        <f t="shared" si="63"/>
        <v>#N/A</v>
      </c>
      <c r="L800"/>
    </row>
    <row r="801" spans="4:12" x14ac:dyDescent="0.25">
      <c r="D801" s="25" t="str">
        <f t="shared" si="64"/>
        <v/>
      </c>
      <c r="E801" s="25" t="str">
        <f t="shared" si="65"/>
        <v/>
      </c>
      <c r="F801" s="25" t="str">
        <f t="shared" si="66"/>
        <v/>
      </c>
      <c r="G801" s="32" t="str">
        <f>MID($H$11,3145,4)</f>
        <v/>
      </c>
      <c r="H801" s="30" t="e">
        <f t="shared" si="67"/>
        <v>#N/A</v>
      </c>
      <c r="I801" s="30" t="e">
        <f t="shared" si="63"/>
        <v>#N/A</v>
      </c>
      <c r="L801"/>
    </row>
    <row r="802" spans="4:12" x14ac:dyDescent="0.25">
      <c r="D802" s="25" t="str">
        <f t="shared" si="64"/>
        <v/>
      </c>
      <c r="E802" s="25" t="str">
        <f t="shared" si="65"/>
        <v/>
      </c>
      <c r="F802" s="25" t="str">
        <f t="shared" si="66"/>
        <v/>
      </c>
      <c r="G802" s="32" t="str">
        <f>MID($H$11,3149,4)</f>
        <v/>
      </c>
      <c r="H802" s="30" t="e">
        <f t="shared" si="67"/>
        <v>#N/A</v>
      </c>
      <c r="I802" s="30" t="e">
        <f t="shared" si="63"/>
        <v>#N/A</v>
      </c>
      <c r="L802"/>
    </row>
    <row r="803" spans="4:12" x14ac:dyDescent="0.25">
      <c r="D803" s="25" t="str">
        <f t="shared" si="64"/>
        <v/>
      </c>
      <c r="E803" s="25" t="str">
        <f t="shared" si="65"/>
        <v/>
      </c>
      <c r="F803" s="25" t="str">
        <f t="shared" si="66"/>
        <v/>
      </c>
      <c r="G803" s="32" t="str">
        <f>MID($H$11,3153,4)</f>
        <v/>
      </c>
      <c r="H803" s="30" t="e">
        <f t="shared" si="67"/>
        <v>#N/A</v>
      </c>
      <c r="I803" s="30" t="e">
        <f t="shared" si="63"/>
        <v>#N/A</v>
      </c>
      <c r="L803"/>
    </row>
    <row r="804" spans="4:12" x14ac:dyDescent="0.25">
      <c r="D804" s="25" t="str">
        <f t="shared" si="64"/>
        <v/>
      </c>
      <c r="E804" s="25" t="str">
        <f t="shared" si="65"/>
        <v/>
      </c>
      <c r="F804" s="25" t="str">
        <f t="shared" si="66"/>
        <v/>
      </c>
      <c r="G804" s="32" t="str">
        <f>MID($H$11,3157,4)</f>
        <v/>
      </c>
      <c r="H804" s="30" t="e">
        <f t="shared" si="67"/>
        <v>#N/A</v>
      </c>
      <c r="I804" s="30" t="e">
        <f t="shared" si="63"/>
        <v>#N/A</v>
      </c>
      <c r="L804"/>
    </row>
    <row r="805" spans="4:12" x14ac:dyDescent="0.25">
      <c r="D805" s="25" t="str">
        <f t="shared" si="64"/>
        <v/>
      </c>
      <c r="E805" s="25" t="str">
        <f t="shared" si="65"/>
        <v/>
      </c>
      <c r="F805" s="25" t="str">
        <f t="shared" si="66"/>
        <v/>
      </c>
      <c r="G805" s="32" t="str">
        <f>MID($H$11,3161,4)</f>
        <v/>
      </c>
      <c r="H805" s="30" t="e">
        <f t="shared" si="67"/>
        <v>#N/A</v>
      </c>
      <c r="I805" s="30" t="e">
        <f t="shared" si="63"/>
        <v>#N/A</v>
      </c>
      <c r="L805"/>
    </row>
    <row r="806" spans="4:12" x14ac:dyDescent="0.25">
      <c r="D806" s="25" t="str">
        <f t="shared" si="64"/>
        <v/>
      </c>
      <c r="E806" s="25" t="str">
        <f t="shared" si="65"/>
        <v/>
      </c>
      <c r="F806" s="25" t="str">
        <f t="shared" si="66"/>
        <v/>
      </c>
      <c r="G806" s="32" t="str">
        <f>MID($H$11,3165,4)</f>
        <v/>
      </c>
      <c r="H806" s="30" t="e">
        <f t="shared" si="67"/>
        <v>#N/A</v>
      </c>
      <c r="I806" s="30" t="e">
        <f t="shared" si="63"/>
        <v>#N/A</v>
      </c>
      <c r="L806"/>
    </row>
    <row r="807" spans="4:12" x14ac:dyDescent="0.25">
      <c r="D807" s="25" t="str">
        <f t="shared" si="64"/>
        <v/>
      </c>
      <c r="E807" s="25" t="str">
        <f t="shared" si="65"/>
        <v/>
      </c>
      <c r="F807" s="25" t="str">
        <f t="shared" si="66"/>
        <v/>
      </c>
      <c r="G807" s="32" t="str">
        <f>MID($H$11,3169,4)</f>
        <v/>
      </c>
      <c r="H807" s="30" t="e">
        <f t="shared" si="67"/>
        <v>#N/A</v>
      </c>
      <c r="I807" s="30" t="e">
        <f t="shared" si="63"/>
        <v>#N/A</v>
      </c>
      <c r="L807"/>
    </row>
    <row r="808" spans="4:12" x14ac:dyDescent="0.25">
      <c r="D808" s="25" t="str">
        <f t="shared" si="64"/>
        <v/>
      </c>
      <c r="E808" s="25" t="str">
        <f t="shared" si="65"/>
        <v/>
      </c>
      <c r="F808" s="25" t="str">
        <f t="shared" si="66"/>
        <v/>
      </c>
      <c r="G808" s="32" t="str">
        <f>MID($H$11,3173,4)</f>
        <v/>
      </c>
      <c r="H808" s="30" t="e">
        <f t="shared" si="67"/>
        <v>#N/A</v>
      </c>
      <c r="I808" s="30" t="e">
        <f t="shared" si="63"/>
        <v>#N/A</v>
      </c>
      <c r="L808"/>
    </row>
    <row r="809" spans="4:12" x14ac:dyDescent="0.25">
      <c r="D809" s="25" t="str">
        <f t="shared" si="64"/>
        <v/>
      </c>
      <c r="E809" s="25" t="str">
        <f t="shared" si="65"/>
        <v/>
      </c>
      <c r="F809" s="25" t="str">
        <f t="shared" si="66"/>
        <v/>
      </c>
      <c r="G809" s="32" t="str">
        <f>MID($H$11,3177,4)</f>
        <v/>
      </c>
      <c r="H809" s="30" t="e">
        <f t="shared" si="67"/>
        <v>#N/A</v>
      </c>
      <c r="I809" s="30" t="e">
        <f t="shared" si="63"/>
        <v>#N/A</v>
      </c>
      <c r="L809"/>
    </row>
    <row r="810" spans="4:12" x14ac:dyDescent="0.25">
      <c r="D810" s="25" t="str">
        <f t="shared" si="64"/>
        <v/>
      </c>
      <c r="E810" s="25" t="str">
        <f t="shared" si="65"/>
        <v/>
      </c>
      <c r="F810" s="25" t="str">
        <f t="shared" si="66"/>
        <v/>
      </c>
      <c r="G810" s="32" t="str">
        <f>MID($H$11,3181,4)</f>
        <v/>
      </c>
      <c r="H810" s="30" t="e">
        <f t="shared" si="67"/>
        <v>#N/A</v>
      </c>
      <c r="I810" s="30" t="e">
        <f t="shared" si="63"/>
        <v>#N/A</v>
      </c>
      <c r="L810"/>
    </row>
    <row r="811" spans="4:12" x14ac:dyDescent="0.25">
      <c r="D811" s="25" t="str">
        <f t="shared" si="64"/>
        <v/>
      </c>
      <c r="E811" s="25" t="str">
        <f t="shared" si="65"/>
        <v/>
      </c>
      <c r="F811" s="25" t="str">
        <f t="shared" si="66"/>
        <v/>
      </c>
      <c r="G811" s="32" t="str">
        <f>MID($H$11,3185,4)</f>
        <v/>
      </c>
      <c r="H811" s="30" t="e">
        <f t="shared" si="67"/>
        <v>#N/A</v>
      </c>
      <c r="I811" s="30" t="e">
        <f t="shared" si="63"/>
        <v>#N/A</v>
      </c>
      <c r="L811"/>
    </row>
    <row r="812" spans="4:12" x14ac:dyDescent="0.25">
      <c r="D812" s="25" t="str">
        <f t="shared" si="64"/>
        <v/>
      </c>
      <c r="E812" s="25" t="str">
        <f t="shared" si="65"/>
        <v/>
      </c>
      <c r="F812" s="25" t="str">
        <f t="shared" si="66"/>
        <v/>
      </c>
      <c r="G812" s="32" t="str">
        <f>MID($H$11,3189,4)</f>
        <v/>
      </c>
      <c r="H812" s="30" t="e">
        <f t="shared" si="67"/>
        <v>#N/A</v>
      </c>
      <c r="I812" s="30" t="e">
        <f t="shared" si="63"/>
        <v>#N/A</v>
      </c>
      <c r="L812"/>
    </row>
    <row r="813" spans="4:12" x14ac:dyDescent="0.25">
      <c r="D813" s="25" t="str">
        <f t="shared" si="64"/>
        <v/>
      </c>
      <c r="E813" s="25" t="str">
        <f t="shared" si="65"/>
        <v/>
      </c>
      <c r="F813" s="25" t="str">
        <f t="shared" si="66"/>
        <v/>
      </c>
      <c r="G813" s="32" t="str">
        <f>MID($H$11,3193,4)</f>
        <v/>
      </c>
      <c r="H813" s="30" t="e">
        <f t="shared" si="67"/>
        <v>#N/A</v>
      </c>
      <c r="I813" s="30" t="e">
        <f t="shared" si="63"/>
        <v>#N/A</v>
      </c>
      <c r="L813"/>
    </row>
    <row r="814" spans="4:12" x14ac:dyDescent="0.25">
      <c r="D814" s="25" t="str">
        <f t="shared" si="64"/>
        <v/>
      </c>
      <c r="E814" s="25" t="str">
        <f t="shared" si="65"/>
        <v/>
      </c>
      <c r="F814" s="25" t="str">
        <f t="shared" si="66"/>
        <v/>
      </c>
      <c r="G814" s="32" t="str">
        <f>MID($H$11,3197,4)</f>
        <v/>
      </c>
      <c r="H814" s="30" t="e">
        <f t="shared" si="67"/>
        <v>#N/A</v>
      </c>
      <c r="I814" s="30" t="e">
        <f t="shared" si="63"/>
        <v>#N/A</v>
      </c>
      <c r="L814"/>
    </row>
    <row r="815" spans="4:12" x14ac:dyDescent="0.25">
      <c r="D815" s="25" t="str">
        <f t="shared" si="64"/>
        <v/>
      </c>
      <c r="E815" s="25" t="str">
        <f t="shared" si="65"/>
        <v/>
      </c>
      <c r="F815" s="25" t="str">
        <f t="shared" si="66"/>
        <v/>
      </c>
      <c r="G815" s="32" t="str">
        <f>MID($H$11,3201,4)</f>
        <v/>
      </c>
      <c r="H815" s="30" t="e">
        <f t="shared" si="67"/>
        <v>#N/A</v>
      </c>
      <c r="I815" s="30" t="e">
        <f t="shared" si="63"/>
        <v>#N/A</v>
      </c>
      <c r="L815"/>
    </row>
    <row r="816" spans="4:12" x14ac:dyDescent="0.25">
      <c r="D816" s="25" t="str">
        <f t="shared" si="64"/>
        <v/>
      </c>
      <c r="E816" s="25" t="str">
        <f t="shared" si="65"/>
        <v/>
      </c>
      <c r="F816" s="25" t="str">
        <f t="shared" si="66"/>
        <v/>
      </c>
      <c r="G816" s="32" t="str">
        <f>MID($H$11,3205,4)</f>
        <v/>
      </c>
      <c r="H816" s="30" t="e">
        <f t="shared" si="67"/>
        <v>#N/A</v>
      </c>
      <c r="I816" s="30" t="e">
        <f t="shared" si="63"/>
        <v>#N/A</v>
      </c>
      <c r="L816"/>
    </row>
    <row r="817" spans="4:12" x14ac:dyDescent="0.25">
      <c r="D817" s="25" t="str">
        <f t="shared" si="64"/>
        <v/>
      </c>
      <c r="E817" s="25" t="str">
        <f t="shared" si="65"/>
        <v/>
      </c>
      <c r="F817" s="25" t="str">
        <f t="shared" si="66"/>
        <v/>
      </c>
      <c r="G817" s="32" t="str">
        <f>MID($H$11,3209,4)</f>
        <v/>
      </c>
      <c r="H817" s="30" t="e">
        <f t="shared" si="67"/>
        <v>#N/A</v>
      </c>
      <c r="I817" s="30" t="e">
        <f t="shared" si="63"/>
        <v>#N/A</v>
      </c>
      <c r="L817"/>
    </row>
    <row r="818" spans="4:12" x14ac:dyDescent="0.25">
      <c r="D818" s="25" t="str">
        <f t="shared" si="64"/>
        <v/>
      </c>
      <c r="E818" s="25" t="str">
        <f t="shared" si="65"/>
        <v/>
      </c>
      <c r="F818" s="25" t="str">
        <f t="shared" si="66"/>
        <v/>
      </c>
      <c r="G818" s="32" t="str">
        <f>MID($H$11,3213,4)</f>
        <v/>
      </c>
      <c r="H818" s="30" t="e">
        <f t="shared" si="67"/>
        <v>#N/A</v>
      </c>
      <c r="I818" s="30" t="e">
        <f t="shared" si="63"/>
        <v>#N/A</v>
      </c>
      <c r="L818"/>
    </row>
    <row r="819" spans="4:12" x14ac:dyDescent="0.25">
      <c r="D819" s="25" t="str">
        <f t="shared" si="64"/>
        <v/>
      </c>
      <c r="E819" s="25" t="str">
        <f t="shared" si="65"/>
        <v/>
      </c>
      <c r="F819" s="25" t="str">
        <f t="shared" si="66"/>
        <v/>
      </c>
      <c r="G819" s="32" t="str">
        <f>MID($H$11,3217,4)</f>
        <v/>
      </c>
      <c r="H819" s="30" t="e">
        <f t="shared" si="67"/>
        <v>#N/A</v>
      </c>
      <c r="I819" s="30" t="e">
        <f t="shared" si="63"/>
        <v>#N/A</v>
      </c>
      <c r="L819"/>
    </row>
    <row r="820" spans="4:12" x14ac:dyDescent="0.25">
      <c r="D820" s="25" t="str">
        <f t="shared" si="64"/>
        <v/>
      </c>
      <c r="E820" s="25" t="str">
        <f t="shared" si="65"/>
        <v/>
      </c>
      <c r="F820" s="25" t="str">
        <f t="shared" si="66"/>
        <v/>
      </c>
      <c r="G820" s="32" t="str">
        <f>MID($H$11,3221,4)</f>
        <v/>
      </c>
      <c r="H820" s="30" t="e">
        <f t="shared" si="67"/>
        <v>#N/A</v>
      </c>
      <c r="I820" s="30" t="e">
        <f t="shared" si="63"/>
        <v>#N/A</v>
      </c>
      <c r="L820"/>
    </row>
    <row r="821" spans="4:12" x14ac:dyDescent="0.25">
      <c r="D821" s="25" t="str">
        <f t="shared" si="64"/>
        <v/>
      </c>
      <c r="E821" s="25" t="str">
        <f t="shared" si="65"/>
        <v/>
      </c>
      <c r="F821" s="25" t="str">
        <f t="shared" si="66"/>
        <v/>
      </c>
      <c r="G821" s="32" t="str">
        <f>MID($H$11,3225,4)</f>
        <v/>
      </c>
      <c r="H821" s="30" t="e">
        <f t="shared" si="67"/>
        <v>#N/A</v>
      </c>
      <c r="I821" s="30" t="e">
        <f t="shared" si="63"/>
        <v>#N/A</v>
      </c>
      <c r="L821"/>
    </row>
    <row r="822" spans="4:12" x14ac:dyDescent="0.25">
      <c r="D822" s="25" t="str">
        <f t="shared" si="64"/>
        <v/>
      </c>
      <c r="E822" s="25" t="str">
        <f t="shared" si="65"/>
        <v/>
      </c>
      <c r="F822" s="25" t="str">
        <f t="shared" si="66"/>
        <v/>
      </c>
      <c r="G822" s="32" t="str">
        <f>MID($H$11,3229,4)</f>
        <v/>
      </c>
      <c r="H822" s="30" t="e">
        <f t="shared" si="67"/>
        <v>#N/A</v>
      </c>
      <c r="I822" s="30" t="e">
        <f t="shared" si="63"/>
        <v>#N/A</v>
      </c>
      <c r="L822"/>
    </row>
    <row r="823" spans="4:12" x14ac:dyDescent="0.25">
      <c r="D823" s="25" t="str">
        <f t="shared" si="64"/>
        <v/>
      </c>
      <c r="E823" s="25" t="str">
        <f t="shared" si="65"/>
        <v/>
      </c>
      <c r="F823" s="25" t="str">
        <f t="shared" si="66"/>
        <v/>
      </c>
      <c r="G823" s="32" t="str">
        <f>MID($H$11,3233,4)</f>
        <v/>
      </c>
      <c r="H823" s="30" t="e">
        <f t="shared" si="67"/>
        <v>#N/A</v>
      </c>
      <c r="I823" s="30" t="e">
        <f t="shared" si="63"/>
        <v>#N/A</v>
      </c>
      <c r="L823"/>
    </row>
    <row r="824" spans="4:12" x14ac:dyDescent="0.25">
      <c r="D824" s="25" t="str">
        <f t="shared" si="64"/>
        <v/>
      </c>
      <c r="E824" s="25" t="str">
        <f t="shared" si="65"/>
        <v/>
      </c>
      <c r="F824" s="25" t="str">
        <f t="shared" si="66"/>
        <v/>
      </c>
      <c r="G824" s="32" t="str">
        <f>MID($H$11,3237,4)</f>
        <v/>
      </c>
      <c r="H824" s="30" t="e">
        <f t="shared" si="67"/>
        <v>#N/A</v>
      </c>
      <c r="I824" s="30" t="e">
        <f t="shared" si="63"/>
        <v>#N/A</v>
      </c>
      <c r="L824"/>
    </row>
    <row r="825" spans="4:12" x14ac:dyDescent="0.25">
      <c r="D825" s="25" t="str">
        <f t="shared" si="64"/>
        <v/>
      </c>
      <c r="E825" s="25" t="str">
        <f t="shared" si="65"/>
        <v/>
      </c>
      <c r="F825" s="25" t="str">
        <f t="shared" si="66"/>
        <v/>
      </c>
      <c r="G825" s="32" t="str">
        <f>MID($H$11,3241,4)</f>
        <v/>
      </c>
      <c r="H825" s="30" t="e">
        <f t="shared" si="67"/>
        <v>#N/A</v>
      </c>
      <c r="I825" s="30" t="e">
        <f t="shared" si="63"/>
        <v>#N/A</v>
      </c>
      <c r="L825"/>
    </row>
    <row r="826" spans="4:12" x14ac:dyDescent="0.25">
      <c r="D826" s="25" t="str">
        <f t="shared" si="64"/>
        <v/>
      </c>
      <c r="E826" s="25" t="str">
        <f t="shared" si="65"/>
        <v/>
      </c>
      <c r="F826" s="25" t="str">
        <f t="shared" si="66"/>
        <v/>
      </c>
      <c r="G826" s="32" t="str">
        <f>MID($H$11,3245,4)</f>
        <v/>
      </c>
      <c r="H826" s="30" t="e">
        <f t="shared" si="67"/>
        <v>#N/A</v>
      </c>
      <c r="I826" s="30" t="e">
        <f t="shared" si="63"/>
        <v>#N/A</v>
      </c>
      <c r="L826"/>
    </row>
    <row r="827" spans="4:12" x14ac:dyDescent="0.25">
      <c r="D827" s="25" t="str">
        <f t="shared" si="64"/>
        <v/>
      </c>
      <c r="E827" s="25" t="str">
        <f t="shared" si="65"/>
        <v/>
      </c>
      <c r="F827" s="25" t="str">
        <f t="shared" si="66"/>
        <v/>
      </c>
      <c r="G827" s="32" t="str">
        <f>MID($H$11,3249,4)</f>
        <v/>
      </c>
      <c r="H827" s="30" t="e">
        <f t="shared" si="67"/>
        <v>#N/A</v>
      </c>
      <c r="I827" s="30" t="e">
        <f t="shared" si="63"/>
        <v>#N/A</v>
      </c>
      <c r="L827"/>
    </row>
    <row r="828" spans="4:12" x14ac:dyDescent="0.25">
      <c r="D828" s="25" t="str">
        <f t="shared" si="64"/>
        <v/>
      </c>
      <c r="E828" s="25" t="str">
        <f t="shared" si="65"/>
        <v/>
      </c>
      <c r="F828" s="25" t="str">
        <f t="shared" si="66"/>
        <v/>
      </c>
      <c r="G828" s="32" t="str">
        <f>MID($H$11,3253,4)</f>
        <v/>
      </c>
      <c r="H828" s="30" t="e">
        <f t="shared" si="67"/>
        <v>#N/A</v>
      </c>
      <c r="I828" s="30" t="e">
        <f t="shared" si="63"/>
        <v>#N/A</v>
      </c>
      <c r="L828"/>
    </row>
    <row r="829" spans="4:12" x14ac:dyDescent="0.25">
      <c r="D829" s="25" t="str">
        <f t="shared" si="64"/>
        <v/>
      </c>
      <c r="E829" s="25" t="str">
        <f t="shared" si="65"/>
        <v/>
      </c>
      <c r="F829" s="25" t="str">
        <f t="shared" si="66"/>
        <v/>
      </c>
      <c r="G829" s="32" t="str">
        <f>MID($H$11,3257,4)</f>
        <v/>
      </c>
      <c r="H829" s="30" t="e">
        <f t="shared" si="67"/>
        <v>#N/A</v>
      </c>
      <c r="I829" s="30" t="e">
        <f t="shared" si="63"/>
        <v>#N/A</v>
      </c>
      <c r="L829"/>
    </row>
    <row r="830" spans="4:12" x14ac:dyDescent="0.25">
      <c r="D830" s="25" t="str">
        <f t="shared" si="64"/>
        <v/>
      </c>
      <c r="E830" s="25" t="str">
        <f t="shared" si="65"/>
        <v/>
      </c>
      <c r="F830" s="25" t="str">
        <f t="shared" si="66"/>
        <v/>
      </c>
      <c r="G830" s="32" t="str">
        <f>MID($H$11,3261,4)</f>
        <v/>
      </c>
      <c r="H830" s="30" t="e">
        <f t="shared" si="67"/>
        <v>#N/A</v>
      </c>
      <c r="I830" s="30" t="e">
        <f t="shared" si="63"/>
        <v>#N/A</v>
      </c>
      <c r="L830"/>
    </row>
    <row r="831" spans="4:12" x14ac:dyDescent="0.25">
      <c r="D831" s="25" t="str">
        <f t="shared" si="64"/>
        <v/>
      </c>
      <c r="E831" s="25" t="str">
        <f t="shared" si="65"/>
        <v/>
      </c>
      <c r="F831" s="25" t="str">
        <f t="shared" si="66"/>
        <v/>
      </c>
      <c r="G831" s="32" t="str">
        <f>MID($H$11,3265,4)</f>
        <v/>
      </c>
      <c r="H831" s="30" t="e">
        <f t="shared" si="67"/>
        <v>#N/A</v>
      </c>
      <c r="I831" s="30" t="e">
        <f t="shared" si="63"/>
        <v>#N/A</v>
      </c>
      <c r="L831"/>
    </row>
    <row r="832" spans="4:12" x14ac:dyDescent="0.25">
      <c r="D832" s="25" t="str">
        <f t="shared" si="64"/>
        <v/>
      </c>
      <c r="E832" s="25" t="str">
        <f t="shared" si="65"/>
        <v/>
      </c>
      <c r="F832" s="25" t="str">
        <f t="shared" si="66"/>
        <v/>
      </c>
      <c r="G832" s="32" t="str">
        <f>MID($H$11,3269,4)</f>
        <v/>
      </c>
      <c r="H832" s="30" t="e">
        <f t="shared" si="67"/>
        <v>#N/A</v>
      </c>
      <c r="I832" s="30" t="e">
        <f t="shared" si="63"/>
        <v>#N/A</v>
      </c>
      <c r="L832"/>
    </row>
    <row r="833" spans="4:12" x14ac:dyDescent="0.25">
      <c r="D833" s="25" t="str">
        <f t="shared" si="64"/>
        <v/>
      </c>
      <c r="E833" s="25" t="str">
        <f t="shared" si="65"/>
        <v/>
      </c>
      <c r="F833" s="25" t="str">
        <f t="shared" si="66"/>
        <v/>
      </c>
      <c r="G833" s="32" t="str">
        <f>MID($H$11,3273,4)</f>
        <v/>
      </c>
      <c r="H833" s="30" t="e">
        <f t="shared" si="67"/>
        <v>#N/A</v>
      </c>
      <c r="I833" s="30" t="e">
        <f t="shared" si="63"/>
        <v>#N/A</v>
      </c>
      <c r="L833"/>
    </row>
    <row r="834" spans="4:12" x14ac:dyDescent="0.25">
      <c r="D834" s="25" t="str">
        <f t="shared" si="64"/>
        <v/>
      </c>
      <c r="E834" s="25" t="str">
        <f t="shared" si="65"/>
        <v/>
      </c>
      <c r="F834" s="25" t="str">
        <f t="shared" si="66"/>
        <v/>
      </c>
      <c r="G834" s="32" t="str">
        <f>MID($H$11,3277,4)</f>
        <v/>
      </c>
      <c r="H834" s="30" t="e">
        <f t="shared" si="67"/>
        <v>#N/A</v>
      </c>
      <c r="I834" s="30" t="e">
        <f t="shared" si="63"/>
        <v>#N/A</v>
      </c>
      <c r="L834"/>
    </row>
    <row r="835" spans="4:12" x14ac:dyDescent="0.25">
      <c r="D835" s="25" t="str">
        <f t="shared" si="64"/>
        <v/>
      </c>
      <c r="E835" s="25" t="str">
        <f t="shared" si="65"/>
        <v/>
      </c>
      <c r="F835" s="25" t="str">
        <f t="shared" si="66"/>
        <v/>
      </c>
      <c r="G835" s="32" t="str">
        <f>MID($H$11,3281,4)</f>
        <v/>
      </c>
      <c r="H835" s="30" t="e">
        <f t="shared" si="67"/>
        <v>#N/A</v>
      </c>
      <c r="I835" s="30" t="e">
        <f t="shared" si="63"/>
        <v>#N/A</v>
      </c>
      <c r="L835"/>
    </row>
    <row r="836" spans="4:12" x14ac:dyDescent="0.25">
      <c r="D836" s="25" t="str">
        <f t="shared" si="64"/>
        <v/>
      </c>
      <c r="E836" s="25" t="str">
        <f t="shared" si="65"/>
        <v/>
      </c>
      <c r="F836" s="25" t="str">
        <f t="shared" si="66"/>
        <v/>
      </c>
      <c r="G836" s="32" t="str">
        <f>MID($H$11,3285,4)</f>
        <v/>
      </c>
      <c r="H836" s="30" t="e">
        <f t="shared" si="67"/>
        <v>#N/A</v>
      </c>
      <c r="I836" s="30" t="e">
        <f t="shared" si="63"/>
        <v>#N/A</v>
      </c>
      <c r="L836"/>
    </row>
    <row r="837" spans="4:12" x14ac:dyDescent="0.25">
      <c r="D837" s="25" t="str">
        <f t="shared" si="64"/>
        <v/>
      </c>
      <c r="E837" s="25" t="str">
        <f t="shared" si="65"/>
        <v/>
      </c>
      <c r="F837" s="25" t="str">
        <f t="shared" si="66"/>
        <v/>
      </c>
      <c r="G837" s="32" t="str">
        <f>MID($H$11,3289,4)</f>
        <v/>
      </c>
      <c r="H837" s="30" t="e">
        <f t="shared" si="67"/>
        <v>#N/A</v>
      </c>
      <c r="I837" s="30" t="e">
        <f t="shared" si="63"/>
        <v>#N/A</v>
      </c>
      <c r="L837"/>
    </row>
    <row r="838" spans="4:12" x14ac:dyDescent="0.25">
      <c r="D838" s="25" t="str">
        <f t="shared" si="64"/>
        <v/>
      </c>
      <c r="E838" s="25" t="str">
        <f t="shared" si="65"/>
        <v/>
      </c>
      <c r="F838" s="25" t="str">
        <f t="shared" si="66"/>
        <v/>
      </c>
      <c r="G838" s="32" t="str">
        <f>MID($H$11,3293,4)</f>
        <v/>
      </c>
      <c r="H838" s="30" t="e">
        <f t="shared" si="67"/>
        <v>#N/A</v>
      </c>
      <c r="I838" s="30" t="e">
        <f t="shared" si="63"/>
        <v>#N/A</v>
      </c>
      <c r="L838"/>
    </row>
    <row r="839" spans="4:12" x14ac:dyDescent="0.25">
      <c r="D839" s="25" t="str">
        <f t="shared" si="64"/>
        <v/>
      </c>
      <c r="E839" s="25" t="str">
        <f t="shared" si="65"/>
        <v/>
      </c>
      <c r="F839" s="25" t="str">
        <f t="shared" si="66"/>
        <v/>
      </c>
      <c r="G839" s="32" t="str">
        <f>MID($H$11,3297,4)</f>
        <v/>
      </c>
      <c r="H839" s="30" t="e">
        <f t="shared" si="67"/>
        <v>#N/A</v>
      </c>
      <c r="I839" s="30" t="e">
        <f t="shared" si="63"/>
        <v>#N/A</v>
      </c>
      <c r="L839"/>
    </row>
    <row r="840" spans="4:12" x14ac:dyDescent="0.25">
      <c r="D840" s="25" t="str">
        <f t="shared" si="64"/>
        <v/>
      </c>
      <c r="E840" s="25" t="str">
        <f t="shared" si="65"/>
        <v/>
      </c>
      <c r="F840" s="25" t="str">
        <f t="shared" si="66"/>
        <v/>
      </c>
      <c r="G840" s="32" t="str">
        <f>MID($H$11,3301,4)</f>
        <v/>
      </c>
      <c r="H840" s="30" t="e">
        <f t="shared" si="67"/>
        <v>#N/A</v>
      </c>
      <c r="I840" s="30" t="e">
        <f t="shared" si="63"/>
        <v>#N/A</v>
      </c>
      <c r="L840"/>
    </row>
    <row r="841" spans="4:12" x14ac:dyDescent="0.25">
      <c r="D841" s="25" t="str">
        <f t="shared" si="64"/>
        <v/>
      </c>
      <c r="E841" s="25" t="str">
        <f t="shared" si="65"/>
        <v/>
      </c>
      <c r="F841" s="25" t="str">
        <f t="shared" si="66"/>
        <v/>
      </c>
      <c r="G841" s="32" t="str">
        <f>MID($H$11,3305,4)</f>
        <v/>
      </c>
      <c r="H841" s="30" t="e">
        <f t="shared" si="67"/>
        <v>#N/A</v>
      </c>
      <c r="I841" s="30" t="e">
        <f t="shared" si="63"/>
        <v>#N/A</v>
      </c>
      <c r="L841"/>
    </row>
    <row r="842" spans="4:12" x14ac:dyDescent="0.25">
      <c r="D842" s="25" t="str">
        <f t="shared" si="64"/>
        <v/>
      </c>
      <c r="E842" s="25" t="str">
        <f t="shared" si="65"/>
        <v/>
      </c>
      <c r="F842" s="25" t="str">
        <f t="shared" si="66"/>
        <v/>
      </c>
      <c r="G842" s="32" t="str">
        <f>MID($H$11,3309,4)</f>
        <v/>
      </c>
      <c r="H842" s="30" t="e">
        <f t="shared" si="67"/>
        <v>#N/A</v>
      </c>
      <c r="I842" s="30" t="e">
        <f t="shared" si="63"/>
        <v>#N/A</v>
      </c>
      <c r="L842"/>
    </row>
    <row r="843" spans="4:12" x14ac:dyDescent="0.25">
      <c r="D843" s="25" t="str">
        <f t="shared" si="64"/>
        <v/>
      </c>
      <c r="E843" s="25" t="str">
        <f t="shared" si="65"/>
        <v/>
      </c>
      <c r="F843" s="25" t="str">
        <f t="shared" si="66"/>
        <v/>
      </c>
      <c r="G843" s="32" t="str">
        <f>MID($H$11,3313,4)</f>
        <v/>
      </c>
      <c r="H843" s="30" t="e">
        <f t="shared" si="67"/>
        <v>#N/A</v>
      </c>
      <c r="I843" s="30" t="e">
        <f t="shared" si="63"/>
        <v>#N/A</v>
      </c>
      <c r="L843"/>
    </row>
    <row r="844" spans="4:12" x14ac:dyDescent="0.25">
      <c r="D844" s="25" t="str">
        <f t="shared" si="64"/>
        <v/>
      </c>
      <c r="E844" s="25" t="str">
        <f t="shared" si="65"/>
        <v/>
      </c>
      <c r="F844" s="25" t="str">
        <f t="shared" si="66"/>
        <v/>
      </c>
      <c r="G844" s="32" t="str">
        <f>MID($H$11,3317,4)</f>
        <v/>
      </c>
      <c r="H844" s="30" t="e">
        <f t="shared" si="67"/>
        <v>#N/A</v>
      </c>
      <c r="I844" s="30" t="e">
        <f t="shared" si="63"/>
        <v>#N/A</v>
      </c>
      <c r="L844"/>
    </row>
    <row r="845" spans="4:12" x14ac:dyDescent="0.25">
      <c r="D845" s="25" t="str">
        <f t="shared" si="64"/>
        <v/>
      </c>
      <c r="E845" s="25" t="str">
        <f t="shared" si="65"/>
        <v/>
      </c>
      <c r="F845" s="25" t="str">
        <f t="shared" si="66"/>
        <v/>
      </c>
      <c r="G845" s="32" t="str">
        <f>MID($H$11,3321,4)</f>
        <v/>
      </c>
      <c r="H845" s="30" t="e">
        <f t="shared" si="67"/>
        <v>#N/A</v>
      </c>
      <c r="I845" s="30" t="e">
        <f t="shared" si="63"/>
        <v>#N/A</v>
      </c>
      <c r="L845"/>
    </row>
    <row r="846" spans="4:12" x14ac:dyDescent="0.25">
      <c r="D846" s="25" t="str">
        <f t="shared" si="64"/>
        <v/>
      </c>
      <c r="E846" s="25" t="str">
        <f t="shared" si="65"/>
        <v/>
      </c>
      <c r="F846" s="25" t="str">
        <f t="shared" si="66"/>
        <v/>
      </c>
      <c r="G846" s="32" t="str">
        <f>MID($H$11,3325,4)</f>
        <v/>
      </c>
      <c r="H846" s="30" t="e">
        <f t="shared" si="67"/>
        <v>#N/A</v>
      </c>
      <c r="I846" s="30" t="e">
        <f t="shared" si="63"/>
        <v>#N/A</v>
      </c>
      <c r="L846"/>
    </row>
    <row r="847" spans="4:12" x14ac:dyDescent="0.25">
      <c r="D847" s="25" t="str">
        <f t="shared" si="64"/>
        <v/>
      </c>
      <c r="E847" s="25" t="str">
        <f t="shared" si="65"/>
        <v/>
      </c>
      <c r="F847" s="25" t="str">
        <f t="shared" si="66"/>
        <v/>
      </c>
      <c r="G847" s="32" t="str">
        <f>MID($H$11,3329,4)</f>
        <v/>
      </c>
      <c r="H847" s="30" t="e">
        <f t="shared" si="67"/>
        <v>#N/A</v>
      </c>
      <c r="I847" s="30" t="e">
        <f t="shared" ref="I847:I910" si="68">VLOOKUP(E847,$A$15:$C$114,3,FALSE)</f>
        <v>#N/A</v>
      </c>
      <c r="L847"/>
    </row>
    <row r="848" spans="4:12" x14ac:dyDescent="0.25">
      <c r="D848" s="25" t="str">
        <f t="shared" ref="D848:D911" si="69">MID(G848,1,2)</f>
        <v/>
      </c>
      <c r="E848" s="25" t="str">
        <f t="shared" ref="E848:E911" si="70">MID(G848,3,2)</f>
        <v/>
      </c>
      <c r="F848" s="25" t="str">
        <f t="shared" ref="F848:F911" si="71">MID(G848,5,2)</f>
        <v/>
      </c>
      <c r="G848" s="32" t="str">
        <f>MID($H$11,3333,4)</f>
        <v/>
      </c>
      <c r="H848" s="30" t="e">
        <f t="shared" si="67"/>
        <v>#N/A</v>
      </c>
      <c r="I848" s="30" t="e">
        <f t="shared" si="68"/>
        <v>#N/A</v>
      </c>
      <c r="L848"/>
    </row>
    <row r="849" spans="4:12" x14ac:dyDescent="0.25">
      <c r="D849" s="25" t="str">
        <f t="shared" si="69"/>
        <v/>
      </c>
      <c r="E849" s="25" t="str">
        <f t="shared" si="70"/>
        <v/>
      </c>
      <c r="F849" s="25" t="str">
        <f t="shared" si="71"/>
        <v/>
      </c>
      <c r="G849" s="32" t="str">
        <f>MID($H$11,3337,4)</f>
        <v/>
      </c>
      <c r="H849" s="30" t="e">
        <f t="shared" si="67"/>
        <v>#N/A</v>
      </c>
      <c r="I849" s="30" t="e">
        <f t="shared" si="68"/>
        <v>#N/A</v>
      </c>
      <c r="L849"/>
    </row>
    <row r="850" spans="4:12" x14ac:dyDescent="0.25">
      <c r="D850" s="25" t="str">
        <f t="shared" si="69"/>
        <v/>
      </c>
      <c r="E850" s="25" t="str">
        <f t="shared" si="70"/>
        <v/>
      </c>
      <c r="F850" s="25" t="str">
        <f t="shared" si="71"/>
        <v/>
      </c>
      <c r="G850" s="32" t="str">
        <f>MID($H$11,3341,4)</f>
        <v/>
      </c>
      <c r="H850" s="30" t="e">
        <f t="shared" si="67"/>
        <v>#N/A</v>
      </c>
      <c r="I850" s="30" t="e">
        <f t="shared" si="68"/>
        <v>#N/A</v>
      </c>
      <c r="L850"/>
    </row>
    <row r="851" spans="4:12" x14ac:dyDescent="0.25">
      <c r="D851" s="25" t="str">
        <f t="shared" si="69"/>
        <v/>
      </c>
      <c r="E851" s="25" t="str">
        <f t="shared" si="70"/>
        <v/>
      </c>
      <c r="F851" s="25" t="str">
        <f t="shared" si="71"/>
        <v/>
      </c>
      <c r="G851" s="32" t="str">
        <f>MID($H$11,3345,4)</f>
        <v/>
      </c>
      <c r="H851" s="30" t="e">
        <f t="shared" si="67"/>
        <v>#N/A</v>
      </c>
      <c r="I851" s="30" t="e">
        <f t="shared" si="68"/>
        <v>#N/A</v>
      </c>
      <c r="L851"/>
    </row>
    <row r="852" spans="4:12" x14ac:dyDescent="0.25">
      <c r="D852" s="25" t="str">
        <f t="shared" si="69"/>
        <v/>
      </c>
      <c r="E852" s="25" t="str">
        <f t="shared" si="70"/>
        <v/>
      </c>
      <c r="F852" s="25" t="str">
        <f t="shared" si="71"/>
        <v/>
      </c>
      <c r="G852" s="32" t="str">
        <f>MID($H$11,3349,4)</f>
        <v/>
      </c>
      <c r="H852" s="30" t="e">
        <f t="shared" si="67"/>
        <v>#N/A</v>
      </c>
      <c r="I852" s="30" t="e">
        <f t="shared" si="68"/>
        <v>#N/A</v>
      </c>
      <c r="L852"/>
    </row>
    <row r="853" spans="4:12" x14ac:dyDescent="0.25">
      <c r="D853" s="25" t="str">
        <f t="shared" si="69"/>
        <v/>
      </c>
      <c r="E853" s="25" t="str">
        <f t="shared" si="70"/>
        <v/>
      </c>
      <c r="F853" s="25" t="str">
        <f t="shared" si="71"/>
        <v/>
      </c>
      <c r="G853" s="32" t="str">
        <f>MID($H$11,3353,4)</f>
        <v/>
      </c>
      <c r="H853" s="30" t="e">
        <f t="shared" si="67"/>
        <v>#N/A</v>
      </c>
      <c r="I853" s="30" t="e">
        <f t="shared" si="68"/>
        <v>#N/A</v>
      </c>
      <c r="L853"/>
    </row>
    <row r="854" spans="4:12" x14ac:dyDescent="0.25">
      <c r="D854" s="25" t="str">
        <f t="shared" si="69"/>
        <v/>
      </c>
      <c r="E854" s="25" t="str">
        <f t="shared" si="70"/>
        <v/>
      </c>
      <c r="F854" s="25" t="str">
        <f t="shared" si="71"/>
        <v/>
      </c>
      <c r="G854" s="32" t="str">
        <f>MID($H$11,3357,4)</f>
        <v/>
      </c>
      <c r="H854" s="30" t="e">
        <f t="shared" si="67"/>
        <v>#N/A</v>
      </c>
      <c r="I854" s="30" t="e">
        <f t="shared" si="68"/>
        <v>#N/A</v>
      </c>
      <c r="L854"/>
    </row>
    <row r="855" spans="4:12" x14ac:dyDescent="0.25">
      <c r="D855" s="25" t="str">
        <f t="shared" si="69"/>
        <v/>
      </c>
      <c r="E855" s="25" t="str">
        <f t="shared" si="70"/>
        <v/>
      </c>
      <c r="F855" s="25" t="str">
        <f t="shared" si="71"/>
        <v/>
      </c>
      <c r="G855" s="32" t="str">
        <f>MID($H$11,3361,4)</f>
        <v/>
      </c>
      <c r="H855" s="30" t="e">
        <f t="shared" si="67"/>
        <v>#N/A</v>
      </c>
      <c r="I855" s="30" t="e">
        <f t="shared" si="68"/>
        <v>#N/A</v>
      </c>
      <c r="L855"/>
    </row>
    <row r="856" spans="4:12" x14ac:dyDescent="0.25">
      <c r="D856" s="25" t="str">
        <f t="shared" si="69"/>
        <v/>
      </c>
      <c r="E856" s="25" t="str">
        <f t="shared" si="70"/>
        <v/>
      </c>
      <c r="F856" s="25" t="str">
        <f t="shared" si="71"/>
        <v/>
      </c>
      <c r="G856" s="32" t="str">
        <f>MID($H$11,3365,4)</f>
        <v/>
      </c>
      <c r="H856" s="30" t="e">
        <f t="shared" ref="H856:H919" si="72">VLOOKUP(D856,$A$15:$C$114,2,FALSE)</f>
        <v>#N/A</v>
      </c>
      <c r="I856" s="30" t="e">
        <f t="shared" si="68"/>
        <v>#N/A</v>
      </c>
      <c r="L856"/>
    </row>
    <row r="857" spans="4:12" x14ac:dyDescent="0.25">
      <c r="D857" s="25" t="str">
        <f t="shared" si="69"/>
        <v/>
      </c>
      <c r="E857" s="25" t="str">
        <f t="shared" si="70"/>
        <v/>
      </c>
      <c r="F857" s="25" t="str">
        <f t="shared" si="71"/>
        <v/>
      </c>
      <c r="G857" s="32" t="str">
        <f>MID($H$11,3369,4)</f>
        <v/>
      </c>
      <c r="H857" s="30" t="e">
        <f t="shared" si="72"/>
        <v>#N/A</v>
      </c>
      <c r="I857" s="30" t="e">
        <f t="shared" si="68"/>
        <v>#N/A</v>
      </c>
      <c r="L857"/>
    </row>
    <row r="858" spans="4:12" x14ac:dyDescent="0.25">
      <c r="D858" s="25" t="str">
        <f t="shared" si="69"/>
        <v/>
      </c>
      <c r="E858" s="25" t="str">
        <f t="shared" si="70"/>
        <v/>
      </c>
      <c r="F858" s="25" t="str">
        <f t="shared" si="71"/>
        <v/>
      </c>
      <c r="G858" s="32" t="str">
        <f>MID($H$11,3373,4)</f>
        <v/>
      </c>
      <c r="H858" s="30" t="e">
        <f t="shared" si="72"/>
        <v>#N/A</v>
      </c>
      <c r="I858" s="30" t="e">
        <f t="shared" si="68"/>
        <v>#N/A</v>
      </c>
      <c r="L858"/>
    </row>
    <row r="859" spans="4:12" x14ac:dyDescent="0.25">
      <c r="D859" s="25" t="str">
        <f t="shared" si="69"/>
        <v/>
      </c>
      <c r="E859" s="25" t="str">
        <f t="shared" si="70"/>
        <v/>
      </c>
      <c r="F859" s="25" t="str">
        <f t="shared" si="71"/>
        <v/>
      </c>
      <c r="G859" s="32" t="str">
        <f>MID($H$11,3377,4)</f>
        <v/>
      </c>
      <c r="H859" s="30" t="e">
        <f t="shared" si="72"/>
        <v>#N/A</v>
      </c>
      <c r="I859" s="30" t="e">
        <f t="shared" si="68"/>
        <v>#N/A</v>
      </c>
      <c r="L859"/>
    </row>
    <row r="860" spans="4:12" x14ac:dyDescent="0.25">
      <c r="D860" s="25" t="str">
        <f t="shared" si="69"/>
        <v/>
      </c>
      <c r="E860" s="25" t="str">
        <f t="shared" si="70"/>
        <v/>
      </c>
      <c r="F860" s="25" t="str">
        <f t="shared" si="71"/>
        <v/>
      </c>
      <c r="G860" s="32" t="str">
        <f>MID($H$11,3381,4)</f>
        <v/>
      </c>
      <c r="H860" s="30" t="e">
        <f t="shared" si="72"/>
        <v>#N/A</v>
      </c>
      <c r="I860" s="30" t="e">
        <f t="shared" si="68"/>
        <v>#N/A</v>
      </c>
      <c r="L860"/>
    </row>
    <row r="861" spans="4:12" x14ac:dyDescent="0.25">
      <c r="D861" s="25" t="str">
        <f t="shared" si="69"/>
        <v/>
      </c>
      <c r="E861" s="25" t="str">
        <f t="shared" si="70"/>
        <v/>
      </c>
      <c r="F861" s="25" t="str">
        <f t="shared" si="71"/>
        <v/>
      </c>
      <c r="G861" s="32" t="str">
        <f>MID($H$11,3385,4)</f>
        <v/>
      </c>
      <c r="H861" s="30" t="e">
        <f t="shared" si="72"/>
        <v>#N/A</v>
      </c>
      <c r="I861" s="30" t="e">
        <f t="shared" si="68"/>
        <v>#N/A</v>
      </c>
      <c r="L861"/>
    </row>
    <row r="862" spans="4:12" x14ac:dyDescent="0.25">
      <c r="D862" s="25" t="str">
        <f t="shared" si="69"/>
        <v/>
      </c>
      <c r="E862" s="25" t="str">
        <f t="shared" si="70"/>
        <v/>
      </c>
      <c r="F862" s="25" t="str">
        <f t="shared" si="71"/>
        <v/>
      </c>
      <c r="G862" s="32" t="str">
        <f>MID($H$11,3389,4)</f>
        <v/>
      </c>
      <c r="H862" s="30" t="e">
        <f t="shared" si="72"/>
        <v>#N/A</v>
      </c>
      <c r="I862" s="30" t="e">
        <f t="shared" si="68"/>
        <v>#N/A</v>
      </c>
      <c r="L862"/>
    </row>
    <row r="863" spans="4:12" x14ac:dyDescent="0.25">
      <c r="D863" s="25" t="str">
        <f t="shared" si="69"/>
        <v/>
      </c>
      <c r="E863" s="25" t="str">
        <f t="shared" si="70"/>
        <v/>
      </c>
      <c r="F863" s="25" t="str">
        <f t="shared" si="71"/>
        <v/>
      </c>
      <c r="G863" s="32" t="str">
        <f>MID($H$11,3393,4)</f>
        <v/>
      </c>
      <c r="H863" s="30" t="e">
        <f t="shared" si="72"/>
        <v>#N/A</v>
      </c>
      <c r="I863" s="30" t="e">
        <f t="shared" si="68"/>
        <v>#N/A</v>
      </c>
      <c r="L863"/>
    </row>
    <row r="864" spans="4:12" x14ac:dyDescent="0.25">
      <c r="D864" s="25" t="str">
        <f t="shared" si="69"/>
        <v/>
      </c>
      <c r="E864" s="25" t="str">
        <f t="shared" si="70"/>
        <v/>
      </c>
      <c r="F864" s="25" t="str">
        <f t="shared" si="71"/>
        <v/>
      </c>
      <c r="G864" s="32" t="str">
        <f>MID($H$11,3397,4)</f>
        <v/>
      </c>
      <c r="H864" s="30" t="e">
        <f t="shared" si="72"/>
        <v>#N/A</v>
      </c>
      <c r="I864" s="30" t="e">
        <f t="shared" si="68"/>
        <v>#N/A</v>
      </c>
      <c r="L864"/>
    </row>
    <row r="865" spans="4:12" x14ac:dyDescent="0.25">
      <c r="D865" s="25" t="str">
        <f t="shared" si="69"/>
        <v/>
      </c>
      <c r="E865" s="25" t="str">
        <f t="shared" si="70"/>
        <v/>
      </c>
      <c r="F865" s="25" t="str">
        <f t="shared" si="71"/>
        <v/>
      </c>
      <c r="G865" s="32" t="str">
        <f>MID($H$11,3401,4)</f>
        <v/>
      </c>
      <c r="H865" s="30" t="e">
        <f t="shared" si="72"/>
        <v>#N/A</v>
      </c>
      <c r="I865" s="30" t="e">
        <f t="shared" si="68"/>
        <v>#N/A</v>
      </c>
      <c r="L865"/>
    </row>
    <row r="866" spans="4:12" x14ac:dyDescent="0.25">
      <c r="D866" s="25" t="str">
        <f t="shared" si="69"/>
        <v/>
      </c>
      <c r="E866" s="25" t="str">
        <f t="shared" si="70"/>
        <v/>
      </c>
      <c r="F866" s="25" t="str">
        <f t="shared" si="71"/>
        <v/>
      </c>
      <c r="G866" s="32" t="str">
        <f>MID($H$11,3405,4)</f>
        <v/>
      </c>
      <c r="H866" s="30" t="e">
        <f t="shared" si="72"/>
        <v>#N/A</v>
      </c>
      <c r="I866" s="30" t="e">
        <f t="shared" si="68"/>
        <v>#N/A</v>
      </c>
      <c r="L866"/>
    </row>
    <row r="867" spans="4:12" x14ac:dyDescent="0.25">
      <c r="D867" s="25" t="str">
        <f t="shared" si="69"/>
        <v/>
      </c>
      <c r="E867" s="25" t="str">
        <f t="shared" si="70"/>
        <v/>
      </c>
      <c r="F867" s="25" t="str">
        <f t="shared" si="71"/>
        <v/>
      </c>
      <c r="G867" s="32" t="str">
        <f>MID($H$11,3409,4)</f>
        <v/>
      </c>
      <c r="H867" s="30" t="e">
        <f t="shared" si="72"/>
        <v>#N/A</v>
      </c>
      <c r="I867" s="30" t="e">
        <f t="shared" si="68"/>
        <v>#N/A</v>
      </c>
      <c r="L867"/>
    </row>
    <row r="868" spans="4:12" x14ac:dyDescent="0.25">
      <c r="D868" s="25" t="str">
        <f t="shared" si="69"/>
        <v/>
      </c>
      <c r="E868" s="25" t="str">
        <f t="shared" si="70"/>
        <v/>
      </c>
      <c r="F868" s="25" t="str">
        <f t="shared" si="71"/>
        <v/>
      </c>
      <c r="G868" s="32" t="str">
        <f>MID($H$11,3413,4)</f>
        <v/>
      </c>
      <c r="H868" s="30" t="e">
        <f t="shared" si="72"/>
        <v>#N/A</v>
      </c>
      <c r="I868" s="30" t="e">
        <f t="shared" si="68"/>
        <v>#N/A</v>
      </c>
      <c r="L868"/>
    </row>
    <row r="869" spans="4:12" x14ac:dyDescent="0.25">
      <c r="D869" s="25" t="str">
        <f t="shared" si="69"/>
        <v/>
      </c>
      <c r="E869" s="25" t="str">
        <f t="shared" si="70"/>
        <v/>
      </c>
      <c r="F869" s="25" t="str">
        <f t="shared" si="71"/>
        <v/>
      </c>
      <c r="G869" s="32" t="str">
        <f>MID($H$11,3417,4)</f>
        <v/>
      </c>
      <c r="H869" s="30" t="e">
        <f t="shared" si="72"/>
        <v>#N/A</v>
      </c>
      <c r="I869" s="30" t="e">
        <f t="shared" si="68"/>
        <v>#N/A</v>
      </c>
      <c r="L869"/>
    </row>
    <row r="870" spans="4:12" x14ac:dyDescent="0.25">
      <c r="D870" s="25" t="str">
        <f t="shared" si="69"/>
        <v/>
      </c>
      <c r="E870" s="25" t="str">
        <f t="shared" si="70"/>
        <v/>
      </c>
      <c r="F870" s="25" t="str">
        <f t="shared" si="71"/>
        <v/>
      </c>
      <c r="G870" s="32" t="str">
        <f>MID($H$11,3421,4)</f>
        <v/>
      </c>
      <c r="H870" s="30" t="e">
        <f t="shared" si="72"/>
        <v>#N/A</v>
      </c>
      <c r="I870" s="30" t="e">
        <f t="shared" si="68"/>
        <v>#N/A</v>
      </c>
      <c r="L870"/>
    </row>
    <row r="871" spans="4:12" x14ac:dyDescent="0.25">
      <c r="D871" s="25" t="str">
        <f t="shared" si="69"/>
        <v/>
      </c>
      <c r="E871" s="25" t="str">
        <f t="shared" si="70"/>
        <v/>
      </c>
      <c r="F871" s="25" t="str">
        <f t="shared" si="71"/>
        <v/>
      </c>
      <c r="G871" s="32" t="str">
        <f>MID($H$11,3425,4)</f>
        <v/>
      </c>
      <c r="H871" s="30" t="e">
        <f t="shared" si="72"/>
        <v>#N/A</v>
      </c>
      <c r="I871" s="30" t="e">
        <f t="shared" si="68"/>
        <v>#N/A</v>
      </c>
      <c r="L871"/>
    </row>
    <row r="872" spans="4:12" x14ac:dyDescent="0.25">
      <c r="D872" s="25" t="str">
        <f t="shared" si="69"/>
        <v/>
      </c>
      <c r="E872" s="25" t="str">
        <f t="shared" si="70"/>
        <v/>
      </c>
      <c r="F872" s="25" t="str">
        <f t="shared" si="71"/>
        <v/>
      </c>
      <c r="G872" s="32" t="str">
        <f>MID($H$11,3429,4)</f>
        <v/>
      </c>
      <c r="H872" s="30" t="e">
        <f t="shared" si="72"/>
        <v>#N/A</v>
      </c>
      <c r="I872" s="30" t="e">
        <f t="shared" si="68"/>
        <v>#N/A</v>
      </c>
      <c r="L872"/>
    </row>
    <row r="873" spans="4:12" x14ac:dyDescent="0.25">
      <c r="D873" s="25" t="str">
        <f t="shared" si="69"/>
        <v/>
      </c>
      <c r="E873" s="25" t="str">
        <f t="shared" si="70"/>
        <v/>
      </c>
      <c r="F873" s="25" t="str">
        <f t="shared" si="71"/>
        <v/>
      </c>
      <c r="G873" s="32" t="str">
        <f>MID($H$11,3433,4)</f>
        <v/>
      </c>
      <c r="H873" s="30" t="e">
        <f t="shared" si="72"/>
        <v>#N/A</v>
      </c>
      <c r="I873" s="30" t="e">
        <f t="shared" si="68"/>
        <v>#N/A</v>
      </c>
      <c r="L873"/>
    </row>
    <row r="874" spans="4:12" x14ac:dyDescent="0.25">
      <c r="D874" s="25" t="str">
        <f t="shared" si="69"/>
        <v/>
      </c>
      <c r="E874" s="25" t="str">
        <f t="shared" si="70"/>
        <v/>
      </c>
      <c r="F874" s="25" t="str">
        <f t="shared" si="71"/>
        <v/>
      </c>
      <c r="G874" s="32" t="str">
        <f>MID($H$11,3437,4)</f>
        <v/>
      </c>
      <c r="H874" s="30" t="e">
        <f t="shared" si="72"/>
        <v>#N/A</v>
      </c>
      <c r="I874" s="30" t="e">
        <f t="shared" si="68"/>
        <v>#N/A</v>
      </c>
      <c r="L874"/>
    </row>
    <row r="875" spans="4:12" x14ac:dyDescent="0.25">
      <c r="D875" s="25" t="str">
        <f t="shared" si="69"/>
        <v/>
      </c>
      <c r="E875" s="25" t="str">
        <f t="shared" si="70"/>
        <v/>
      </c>
      <c r="F875" s="25" t="str">
        <f t="shared" si="71"/>
        <v/>
      </c>
      <c r="G875" s="32" t="str">
        <f>MID($H$11,3441,4)</f>
        <v/>
      </c>
      <c r="H875" s="30" t="e">
        <f t="shared" si="72"/>
        <v>#N/A</v>
      </c>
      <c r="I875" s="30" t="e">
        <f t="shared" si="68"/>
        <v>#N/A</v>
      </c>
      <c r="L875"/>
    </row>
    <row r="876" spans="4:12" x14ac:dyDescent="0.25">
      <c r="D876" s="25" t="str">
        <f t="shared" si="69"/>
        <v/>
      </c>
      <c r="E876" s="25" t="str">
        <f t="shared" si="70"/>
        <v/>
      </c>
      <c r="F876" s="25" t="str">
        <f t="shared" si="71"/>
        <v/>
      </c>
      <c r="G876" s="32" t="str">
        <f>MID($H$11,3445,4)</f>
        <v/>
      </c>
      <c r="H876" s="30" t="e">
        <f t="shared" si="72"/>
        <v>#N/A</v>
      </c>
      <c r="I876" s="30" t="e">
        <f t="shared" si="68"/>
        <v>#N/A</v>
      </c>
      <c r="L876"/>
    </row>
    <row r="877" spans="4:12" x14ac:dyDescent="0.25">
      <c r="D877" s="25" t="str">
        <f t="shared" si="69"/>
        <v/>
      </c>
      <c r="E877" s="25" t="str">
        <f t="shared" si="70"/>
        <v/>
      </c>
      <c r="F877" s="25" t="str">
        <f t="shared" si="71"/>
        <v/>
      </c>
      <c r="G877" s="32" t="str">
        <f>MID($H$11,3449,4)</f>
        <v/>
      </c>
      <c r="H877" s="30" t="e">
        <f t="shared" si="72"/>
        <v>#N/A</v>
      </c>
      <c r="I877" s="30" t="e">
        <f t="shared" si="68"/>
        <v>#N/A</v>
      </c>
      <c r="L877"/>
    </row>
    <row r="878" spans="4:12" x14ac:dyDescent="0.25">
      <c r="D878" s="25" t="str">
        <f t="shared" si="69"/>
        <v/>
      </c>
      <c r="E878" s="25" t="str">
        <f t="shared" si="70"/>
        <v/>
      </c>
      <c r="F878" s="25" t="str">
        <f t="shared" si="71"/>
        <v/>
      </c>
      <c r="G878" s="32" t="str">
        <f>MID($H$11,3453,4)</f>
        <v/>
      </c>
      <c r="H878" s="30" t="e">
        <f t="shared" si="72"/>
        <v>#N/A</v>
      </c>
      <c r="I878" s="30" t="e">
        <f t="shared" si="68"/>
        <v>#N/A</v>
      </c>
      <c r="L878"/>
    </row>
    <row r="879" spans="4:12" x14ac:dyDescent="0.25">
      <c r="D879" s="25" t="str">
        <f t="shared" si="69"/>
        <v/>
      </c>
      <c r="E879" s="25" t="str">
        <f t="shared" si="70"/>
        <v/>
      </c>
      <c r="F879" s="25" t="str">
        <f t="shared" si="71"/>
        <v/>
      </c>
      <c r="G879" s="32" t="str">
        <f>MID($H$11,3457,4)</f>
        <v/>
      </c>
      <c r="H879" s="30" t="e">
        <f t="shared" si="72"/>
        <v>#N/A</v>
      </c>
      <c r="I879" s="30" t="e">
        <f t="shared" si="68"/>
        <v>#N/A</v>
      </c>
      <c r="L879"/>
    </row>
    <row r="880" spans="4:12" x14ac:dyDescent="0.25">
      <c r="D880" s="25" t="str">
        <f t="shared" si="69"/>
        <v/>
      </c>
      <c r="E880" s="25" t="str">
        <f t="shared" si="70"/>
        <v/>
      </c>
      <c r="F880" s="25" t="str">
        <f t="shared" si="71"/>
        <v/>
      </c>
      <c r="G880" s="32" t="str">
        <f>MID($H$11,3461,4)</f>
        <v/>
      </c>
      <c r="H880" s="30" t="e">
        <f t="shared" si="72"/>
        <v>#N/A</v>
      </c>
      <c r="I880" s="30" t="e">
        <f t="shared" si="68"/>
        <v>#N/A</v>
      </c>
      <c r="L880"/>
    </row>
    <row r="881" spans="4:12" x14ac:dyDescent="0.25">
      <c r="D881" s="25" t="str">
        <f t="shared" si="69"/>
        <v/>
      </c>
      <c r="E881" s="25" t="str">
        <f t="shared" si="70"/>
        <v/>
      </c>
      <c r="F881" s="25" t="str">
        <f t="shared" si="71"/>
        <v/>
      </c>
      <c r="G881" s="32" t="str">
        <f>MID($H$11,3465,4)</f>
        <v/>
      </c>
      <c r="H881" s="30" t="e">
        <f t="shared" si="72"/>
        <v>#N/A</v>
      </c>
      <c r="I881" s="30" t="e">
        <f t="shared" si="68"/>
        <v>#N/A</v>
      </c>
      <c r="L881"/>
    </row>
    <row r="882" spans="4:12" x14ac:dyDescent="0.25">
      <c r="D882" s="25" t="str">
        <f t="shared" si="69"/>
        <v/>
      </c>
      <c r="E882" s="25" t="str">
        <f t="shared" si="70"/>
        <v/>
      </c>
      <c r="F882" s="25" t="str">
        <f t="shared" si="71"/>
        <v/>
      </c>
      <c r="G882" s="32" t="str">
        <f>MID($H$11,3469,4)</f>
        <v/>
      </c>
      <c r="H882" s="30" t="e">
        <f t="shared" si="72"/>
        <v>#N/A</v>
      </c>
      <c r="I882" s="30" t="e">
        <f t="shared" si="68"/>
        <v>#N/A</v>
      </c>
      <c r="L882"/>
    </row>
    <row r="883" spans="4:12" x14ac:dyDescent="0.25">
      <c r="D883" s="25" t="str">
        <f t="shared" si="69"/>
        <v/>
      </c>
      <c r="E883" s="25" t="str">
        <f t="shared" si="70"/>
        <v/>
      </c>
      <c r="F883" s="25" t="str">
        <f t="shared" si="71"/>
        <v/>
      </c>
      <c r="G883" s="32" t="str">
        <f>MID($H$11,3473,4)</f>
        <v/>
      </c>
      <c r="H883" s="30" t="e">
        <f t="shared" si="72"/>
        <v>#N/A</v>
      </c>
      <c r="I883" s="30" t="e">
        <f t="shared" si="68"/>
        <v>#N/A</v>
      </c>
      <c r="L883"/>
    </row>
    <row r="884" spans="4:12" x14ac:dyDescent="0.25">
      <c r="D884" s="25" t="str">
        <f t="shared" si="69"/>
        <v/>
      </c>
      <c r="E884" s="25" t="str">
        <f t="shared" si="70"/>
        <v/>
      </c>
      <c r="F884" s="25" t="str">
        <f t="shared" si="71"/>
        <v/>
      </c>
      <c r="G884" s="32" t="str">
        <f>MID($H$11,3477,4)</f>
        <v/>
      </c>
      <c r="H884" s="30" t="e">
        <f t="shared" si="72"/>
        <v>#N/A</v>
      </c>
      <c r="I884" s="30" t="e">
        <f t="shared" si="68"/>
        <v>#N/A</v>
      </c>
      <c r="L884"/>
    </row>
    <row r="885" spans="4:12" x14ac:dyDescent="0.25">
      <c r="D885" s="25" t="str">
        <f t="shared" si="69"/>
        <v/>
      </c>
      <c r="E885" s="25" t="str">
        <f t="shared" si="70"/>
        <v/>
      </c>
      <c r="F885" s="25" t="str">
        <f t="shared" si="71"/>
        <v/>
      </c>
      <c r="G885" s="32" t="str">
        <f>MID($H$11,3481,4)</f>
        <v/>
      </c>
      <c r="H885" s="30" t="e">
        <f t="shared" si="72"/>
        <v>#N/A</v>
      </c>
      <c r="I885" s="30" t="e">
        <f t="shared" si="68"/>
        <v>#N/A</v>
      </c>
      <c r="L885"/>
    </row>
    <row r="886" spans="4:12" x14ac:dyDescent="0.25">
      <c r="D886" s="25" t="str">
        <f t="shared" si="69"/>
        <v/>
      </c>
      <c r="E886" s="25" t="str">
        <f t="shared" si="70"/>
        <v/>
      </c>
      <c r="F886" s="25" t="str">
        <f t="shared" si="71"/>
        <v/>
      </c>
      <c r="G886" s="32" t="str">
        <f>MID($H$11,3485,4)</f>
        <v/>
      </c>
      <c r="H886" s="30" t="e">
        <f t="shared" si="72"/>
        <v>#N/A</v>
      </c>
      <c r="I886" s="30" t="e">
        <f t="shared" si="68"/>
        <v>#N/A</v>
      </c>
      <c r="L886"/>
    </row>
    <row r="887" spans="4:12" x14ac:dyDescent="0.25">
      <c r="D887" s="25" t="str">
        <f t="shared" si="69"/>
        <v/>
      </c>
      <c r="E887" s="25" t="str">
        <f t="shared" si="70"/>
        <v/>
      </c>
      <c r="F887" s="25" t="str">
        <f t="shared" si="71"/>
        <v/>
      </c>
      <c r="G887" s="32" t="str">
        <f>MID($H$11,3489,4)</f>
        <v/>
      </c>
      <c r="H887" s="30" t="e">
        <f t="shared" si="72"/>
        <v>#N/A</v>
      </c>
      <c r="I887" s="30" t="e">
        <f t="shared" si="68"/>
        <v>#N/A</v>
      </c>
      <c r="L887"/>
    </row>
    <row r="888" spans="4:12" x14ac:dyDescent="0.25">
      <c r="D888" s="25" t="str">
        <f t="shared" si="69"/>
        <v/>
      </c>
      <c r="E888" s="25" t="str">
        <f t="shared" si="70"/>
        <v/>
      </c>
      <c r="F888" s="25" t="str">
        <f t="shared" si="71"/>
        <v/>
      </c>
      <c r="G888" s="32" t="str">
        <f>MID($H$11,3493,4)</f>
        <v/>
      </c>
      <c r="H888" s="30" t="e">
        <f t="shared" si="72"/>
        <v>#N/A</v>
      </c>
      <c r="I888" s="30" t="e">
        <f t="shared" si="68"/>
        <v>#N/A</v>
      </c>
      <c r="L888"/>
    </row>
    <row r="889" spans="4:12" x14ac:dyDescent="0.25">
      <c r="D889" s="25" t="str">
        <f t="shared" si="69"/>
        <v/>
      </c>
      <c r="E889" s="25" t="str">
        <f t="shared" si="70"/>
        <v/>
      </c>
      <c r="F889" s="25" t="str">
        <f t="shared" si="71"/>
        <v/>
      </c>
      <c r="G889" s="32" t="str">
        <f>MID($H$11,3497,4)</f>
        <v/>
      </c>
      <c r="H889" s="30" t="e">
        <f t="shared" si="72"/>
        <v>#N/A</v>
      </c>
      <c r="I889" s="30" t="e">
        <f t="shared" si="68"/>
        <v>#N/A</v>
      </c>
      <c r="L889"/>
    </row>
    <row r="890" spans="4:12" x14ac:dyDescent="0.25">
      <c r="D890" s="25" t="str">
        <f t="shared" si="69"/>
        <v/>
      </c>
      <c r="E890" s="25" t="str">
        <f t="shared" si="70"/>
        <v/>
      </c>
      <c r="F890" s="25" t="str">
        <f t="shared" si="71"/>
        <v/>
      </c>
      <c r="G890" s="32" t="str">
        <f>MID($H$11,3501,4)</f>
        <v/>
      </c>
      <c r="H890" s="30" t="e">
        <f t="shared" si="72"/>
        <v>#N/A</v>
      </c>
      <c r="I890" s="30" t="e">
        <f t="shared" si="68"/>
        <v>#N/A</v>
      </c>
      <c r="L890"/>
    </row>
    <row r="891" spans="4:12" x14ac:dyDescent="0.25">
      <c r="D891" s="25" t="str">
        <f t="shared" si="69"/>
        <v/>
      </c>
      <c r="E891" s="25" t="str">
        <f t="shared" si="70"/>
        <v/>
      </c>
      <c r="F891" s="25" t="str">
        <f t="shared" si="71"/>
        <v/>
      </c>
      <c r="G891" s="32" t="str">
        <f>MID($H$11,3505,4)</f>
        <v/>
      </c>
      <c r="H891" s="30" t="e">
        <f t="shared" si="72"/>
        <v>#N/A</v>
      </c>
      <c r="I891" s="30" t="e">
        <f t="shared" si="68"/>
        <v>#N/A</v>
      </c>
      <c r="L891"/>
    </row>
    <row r="892" spans="4:12" x14ac:dyDescent="0.25">
      <c r="D892" s="25" t="str">
        <f t="shared" si="69"/>
        <v/>
      </c>
      <c r="E892" s="25" t="str">
        <f t="shared" si="70"/>
        <v/>
      </c>
      <c r="F892" s="25" t="str">
        <f t="shared" si="71"/>
        <v/>
      </c>
      <c r="G892" s="32" t="str">
        <f>MID($H$11,3509,4)</f>
        <v/>
      </c>
      <c r="H892" s="30" t="e">
        <f t="shared" si="72"/>
        <v>#N/A</v>
      </c>
      <c r="I892" s="30" t="e">
        <f t="shared" si="68"/>
        <v>#N/A</v>
      </c>
      <c r="L892"/>
    </row>
    <row r="893" spans="4:12" x14ac:dyDescent="0.25">
      <c r="D893" s="25" t="str">
        <f t="shared" si="69"/>
        <v/>
      </c>
      <c r="E893" s="25" t="str">
        <f t="shared" si="70"/>
        <v/>
      </c>
      <c r="F893" s="25" t="str">
        <f t="shared" si="71"/>
        <v/>
      </c>
      <c r="G893" s="32" t="str">
        <f>MID($H$11,3513,4)</f>
        <v/>
      </c>
      <c r="H893" s="30" t="e">
        <f t="shared" si="72"/>
        <v>#N/A</v>
      </c>
      <c r="I893" s="30" t="e">
        <f t="shared" si="68"/>
        <v>#N/A</v>
      </c>
      <c r="L893"/>
    </row>
    <row r="894" spans="4:12" x14ac:dyDescent="0.25">
      <c r="D894" s="25" t="str">
        <f t="shared" si="69"/>
        <v/>
      </c>
      <c r="E894" s="25" t="str">
        <f t="shared" si="70"/>
        <v/>
      </c>
      <c r="F894" s="25" t="str">
        <f t="shared" si="71"/>
        <v/>
      </c>
      <c r="G894" s="32" t="str">
        <f>MID($H$11,3517,4)</f>
        <v/>
      </c>
      <c r="H894" s="30" t="e">
        <f t="shared" si="72"/>
        <v>#N/A</v>
      </c>
      <c r="I894" s="30" t="e">
        <f t="shared" si="68"/>
        <v>#N/A</v>
      </c>
      <c r="L894"/>
    </row>
    <row r="895" spans="4:12" x14ac:dyDescent="0.25">
      <c r="D895" s="25" t="str">
        <f t="shared" si="69"/>
        <v/>
      </c>
      <c r="E895" s="25" t="str">
        <f t="shared" si="70"/>
        <v/>
      </c>
      <c r="F895" s="25" t="str">
        <f t="shared" si="71"/>
        <v/>
      </c>
      <c r="G895" s="32" t="str">
        <f>MID($H$11,3521,4)</f>
        <v/>
      </c>
      <c r="H895" s="30" t="e">
        <f t="shared" si="72"/>
        <v>#N/A</v>
      </c>
      <c r="I895" s="30" t="e">
        <f t="shared" si="68"/>
        <v>#N/A</v>
      </c>
      <c r="L895"/>
    </row>
    <row r="896" spans="4:12" x14ac:dyDescent="0.25">
      <c r="D896" s="25" t="str">
        <f t="shared" si="69"/>
        <v/>
      </c>
      <c r="E896" s="25" t="str">
        <f t="shared" si="70"/>
        <v/>
      </c>
      <c r="F896" s="25" t="str">
        <f t="shared" si="71"/>
        <v/>
      </c>
      <c r="G896" s="32" t="str">
        <f>MID($H$11,3525,4)</f>
        <v/>
      </c>
      <c r="H896" s="30" t="e">
        <f t="shared" si="72"/>
        <v>#N/A</v>
      </c>
      <c r="I896" s="30" t="e">
        <f t="shared" si="68"/>
        <v>#N/A</v>
      </c>
      <c r="L896"/>
    </row>
    <row r="897" spans="4:12" x14ac:dyDescent="0.25">
      <c r="D897" s="25" t="str">
        <f t="shared" si="69"/>
        <v/>
      </c>
      <c r="E897" s="25" t="str">
        <f t="shared" si="70"/>
        <v/>
      </c>
      <c r="F897" s="25" t="str">
        <f t="shared" si="71"/>
        <v/>
      </c>
      <c r="G897" s="32" t="str">
        <f>MID($H$11,3529,4)</f>
        <v/>
      </c>
      <c r="H897" s="30" t="e">
        <f t="shared" si="72"/>
        <v>#N/A</v>
      </c>
      <c r="I897" s="30" t="e">
        <f t="shared" si="68"/>
        <v>#N/A</v>
      </c>
      <c r="L897"/>
    </row>
    <row r="898" spans="4:12" x14ac:dyDescent="0.25">
      <c r="D898" s="25" t="str">
        <f t="shared" si="69"/>
        <v/>
      </c>
      <c r="E898" s="25" t="str">
        <f t="shared" si="70"/>
        <v/>
      </c>
      <c r="F898" s="25" t="str">
        <f t="shared" si="71"/>
        <v/>
      </c>
      <c r="G898" s="32" t="str">
        <f>MID($H$11,3533,4)</f>
        <v/>
      </c>
      <c r="H898" s="30" t="e">
        <f t="shared" si="72"/>
        <v>#N/A</v>
      </c>
      <c r="I898" s="30" t="e">
        <f t="shared" si="68"/>
        <v>#N/A</v>
      </c>
      <c r="L898"/>
    </row>
    <row r="899" spans="4:12" x14ac:dyDescent="0.25">
      <c r="D899" s="25" t="str">
        <f t="shared" si="69"/>
        <v/>
      </c>
      <c r="E899" s="25" t="str">
        <f t="shared" si="70"/>
        <v/>
      </c>
      <c r="F899" s="25" t="str">
        <f t="shared" si="71"/>
        <v/>
      </c>
      <c r="G899" s="32" t="str">
        <f>MID($H$11,3537,4)</f>
        <v/>
      </c>
      <c r="H899" s="30" t="e">
        <f t="shared" si="72"/>
        <v>#N/A</v>
      </c>
      <c r="I899" s="30" t="e">
        <f t="shared" si="68"/>
        <v>#N/A</v>
      </c>
      <c r="L899"/>
    </row>
    <row r="900" spans="4:12" x14ac:dyDescent="0.25">
      <c r="D900" s="25" t="str">
        <f t="shared" si="69"/>
        <v/>
      </c>
      <c r="E900" s="25" t="str">
        <f t="shared" si="70"/>
        <v/>
      </c>
      <c r="F900" s="25" t="str">
        <f t="shared" si="71"/>
        <v/>
      </c>
      <c r="G900" s="32" t="str">
        <f>MID($H$11,3541,4)</f>
        <v/>
      </c>
      <c r="H900" s="30" t="e">
        <f t="shared" si="72"/>
        <v>#N/A</v>
      </c>
      <c r="I900" s="30" t="e">
        <f t="shared" si="68"/>
        <v>#N/A</v>
      </c>
      <c r="L900"/>
    </row>
    <row r="901" spans="4:12" x14ac:dyDescent="0.25">
      <c r="D901" s="25" t="str">
        <f t="shared" si="69"/>
        <v/>
      </c>
      <c r="E901" s="25" t="str">
        <f t="shared" si="70"/>
        <v/>
      </c>
      <c r="F901" s="25" t="str">
        <f t="shared" si="71"/>
        <v/>
      </c>
      <c r="G901" s="32" t="str">
        <f>MID($H$11,3545,4)</f>
        <v/>
      </c>
      <c r="H901" s="30" t="e">
        <f t="shared" si="72"/>
        <v>#N/A</v>
      </c>
      <c r="I901" s="30" t="e">
        <f t="shared" si="68"/>
        <v>#N/A</v>
      </c>
      <c r="L901"/>
    </row>
    <row r="902" spans="4:12" x14ac:dyDescent="0.25">
      <c r="D902" s="25" t="str">
        <f t="shared" si="69"/>
        <v/>
      </c>
      <c r="E902" s="25" t="str">
        <f t="shared" si="70"/>
        <v/>
      </c>
      <c r="F902" s="25" t="str">
        <f t="shared" si="71"/>
        <v/>
      </c>
      <c r="G902" s="32" t="str">
        <f>MID($H$11,3549,4)</f>
        <v/>
      </c>
      <c r="H902" s="30" t="e">
        <f t="shared" si="72"/>
        <v>#N/A</v>
      </c>
      <c r="I902" s="30" t="e">
        <f t="shared" si="68"/>
        <v>#N/A</v>
      </c>
      <c r="L902"/>
    </row>
    <row r="903" spans="4:12" x14ac:dyDescent="0.25">
      <c r="D903" s="25" t="str">
        <f t="shared" si="69"/>
        <v/>
      </c>
      <c r="E903" s="25" t="str">
        <f t="shared" si="70"/>
        <v/>
      </c>
      <c r="F903" s="25" t="str">
        <f t="shared" si="71"/>
        <v/>
      </c>
      <c r="G903" s="32" t="str">
        <f>MID($H$11,3553,4)</f>
        <v/>
      </c>
      <c r="H903" s="30" t="e">
        <f t="shared" si="72"/>
        <v>#N/A</v>
      </c>
      <c r="I903" s="30" t="e">
        <f t="shared" si="68"/>
        <v>#N/A</v>
      </c>
      <c r="L903"/>
    </row>
    <row r="904" spans="4:12" x14ac:dyDescent="0.25">
      <c r="D904" s="25" t="str">
        <f t="shared" si="69"/>
        <v/>
      </c>
      <c r="E904" s="25" t="str">
        <f t="shared" si="70"/>
        <v/>
      </c>
      <c r="F904" s="25" t="str">
        <f t="shared" si="71"/>
        <v/>
      </c>
      <c r="G904" s="32" t="str">
        <f>MID($H$11,3557,4)</f>
        <v/>
      </c>
      <c r="H904" s="30" t="e">
        <f t="shared" si="72"/>
        <v>#N/A</v>
      </c>
      <c r="I904" s="30" t="e">
        <f t="shared" si="68"/>
        <v>#N/A</v>
      </c>
      <c r="L904"/>
    </row>
    <row r="905" spans="4:12" x14ac:dyDescent="0.25">
      <c r="D905" s="25" t="str">
        <f t="shared" si="69"/>
        <v/>
      </c>
      <c r="E905" s="25" t="str">
        <f t="shared" si="70"/>
        <v/>
      </c>
      <c r="F905" s="25" t="str">
        <f t="shared" si="71"/>
        <v/>
      </c>
      <c r="G905" s="32" t="str">
        <f>MID($H$11,3561,4)</f>
        <v/>
      </c>
      <c r="H905" s="30" t="e">
        <f t="shared" si="72"/>
        <v>#N/A</v>
      </c>
      <c r="I905" s="30" t="e">
        <f t="shared" si="68"/>
        <v>#N/A</v>
      </c>
      <c r="L905"/>
    </row>
    <row r="906" spans="4:12" x14ac:dyDescent="0.25">
      <c r="D906" s="25" t="str">
        <f t="shared" si="69"/>
        <v/>
      </c>
      <c r="E906" s="25" t="str">
        <f t="shared" si="70"/>
        <v/>
      </c>
      <c r="F906" s="25" t="str">
        <f t="shared" si="71"/>
        <v/>
      </c>
      <c r="G906" s="32" t="str">
        <f>MID($H$11,3565,4)</f>
        <v/>
      </c>
      <c r="H906" s="30" t="e">
        <f t="shared" si="72"/>
        <v>#N/A</v>
      </c>
      <c r="I906" s="30" t="e">
        <f t="shared" si="68"/>
        <v>#N/A</v>
      </c>
      <c r="L906"/>
    </row>
    <row r="907" spans="4:12" x14ac:dyDescent="0.25">
      <c r="D907" s="25" t="str">
        <f t="shared" si="69"/>
        <v/>
      </c>
      <c r="E907" s="25" t="str">
        <f t="shared" si="70"/>
        <v/>
      </c>
      <c r="F907" s="25" t="str">
        <f t="shared" si="71"/>
        <v/>
      </c>
      <c r="G907" s="32" t="str">
        <f>MID($H$11,3569,4)</f>
        <v/>
      </c>
      <c r="H907" s="30" t="e">
        <f t="shared" si="72"/>
        <v>#N/A</v>
      </c>
      <c r="I907" s="30" t="e">
        <f t="shared" si="68"/>
        <v>#N/A</v>
      </c>
      <c r="L907"/>
    </row>
    <row r="908" spans="4:12" x14ac:dyDescent="0.25">
      <c r="D908" s="25" t="str">
        <f t="shared" si="69"/>
        <v/>
      </c>
      <c r="E908" s="25" t="str">
        <f t="shared" si="70"/>
        <v/>
      </c>
      <c r="F908" s="25" t="str">
        <f t="shared" si="71"/>
        <v/>
      </c>
      <c r="G908" s="32" t="str">
        <f>MID($H$11,3573,4)</f>
        <v/>
      </c>
      <c r="H908" s="30" t="e">
        <f t="shared" si="72"/>
        <v>#N/A</v>
      </c>
      <c r="I908" s="30" t="e">
        <f t="shared" si="68"/>
        <v>#N/A</v>
      </c>
      <c r="L908"/>
    </row>
    <row r="909" spans="4:12" x14ac:dyDescent="0.25">
      <c r="D909" s="25" t="str">
        <f t="shared" si="69"/>
        <v/>
      </c>
      <c r="E909" s="25" t="str">
        <f t="shared" si="70"/>
        <v/>
      </c>
      <c r="F909" s="25" t="str">
        <f t="shared" si="71"/>
        <v/>
      </c>
      <c r="G909" s="32" t="str">
        <f>MID($H$11,3577,4)</f>
        <v/>
      </c>
      <c r="H909" s="30" t="e">
        <f t="shared" si="72"/>
        <v>#N/A</v>
      </c>
      <c r="I909" s="30" t="e">
        <f t="shared" si="68"/>
        <v>#N/A</v>
      </c>
      <c r="L909"/>
    </row>
    <row r="910" spans="4:12" x14ac:dyDescent="0.25">
      <c r="D910" s="25" t="str">
        <f t="shared" si="69"/>
        <v/>
      </c>
      <c r="E910" s="25" t="str">
        <f t="shared" si="70"/>
        <v/>
      </c>
      <c r="F910" s="25" t="str">
        <f t="shared" si="71"/>
        <v/>
      </c>
      <c r="G910" s="32" t="str">
        <f>MID($H$11,3581,4)</f>
        <v/>
      </c>
      <c r="H910" s="30" t="e">
        <f t="shared" si="72"/>
        <v>#N/A</v>
      </c>
      <c r="I910" s="30" t="e">
        <f t="shared" si="68"/>
        <v>#N/A</v>
      </c>
      <c r="L910"/>
    </row>
    <row r="911" spans="4:12" x14ac:dyDescent="0.25">
      <c r="D911" s="25" t="str">
        <f t="shared" si="69"/>
        <v/>
      </c>
      <c r="E911" s="25" t="str">
        <f t="shared" si="70"/>
        <v/>
      </c>
      <c r="F911" s="25" t="str">
        <f t="shared" si="71"/>
        <v/>
      </c>
      <c r="G911" s="32" t="str">
        <f>MID($H$11,3585,4)</f>
        <v/>
      </c>
      <c r="H911" s="30" t="e">
        <f t="shared" si="72"/>
        <v>#N/A</v>
      </c>
      <c r="I911" s="30" t="e">
        <f t="shared" ref="I911:I974" si="73">VLOOKUP(E911,$A$15:$C$114,3,FALSE)</f>
        <v>#N/A</v>
      </c>
      <c r="L911"/>
    </row>
    <row r="912" spans="4:12" x14ac:dyDescent="0.25">
      <c r="D912" s="25" t="str">
        <f t="shared" ref="D912:D975" si="74">MID(G912,1,2)</f>
        <v/>
      </c>
      <c r="E912" s="25" t="str">
        <f t="shared" ref="E912:E975" si="75">MID(G912,3,2)</f>
        <v/>
      </c>
      <c r="F912" s="25" t="str">
        <f t="shared" ref="F912:F975" si="76">MID(G912,5,2)</f>
        <v/>
      </c>
      <c r="G912" s="32" t="str">
        <f>MID($H$11,3589,4)</f>
        <v/>
      </c>
      <c r="H912" s="30" t="e">
        <f t="shared" si="72"/>
        <v>#N/A</v>
      </c>
      <c r="I912" s="30" t="e">
        <f t="shared" si="73"/>
        <v>#N/A</v>
      </c>
      <c r="L912"/>
    </row>
    <row r="913" spans="4:12" x14ac:dyDescent="0.25">
      <c r="D913" s="25" t="str">
        <f t="shared" si="74"/>
        <v/>
      </c>
      <c r="E913" s="25" t="str">
        <f t="shared" si="75"/>
        <v/>
      </c>
      <c r="F913" s="25" t="str">
        <f t="shared" si="76"/>
        <v/>
      </c>
      <c r="G913" s="32" t="str">
        <f>MID($H$11,3593,4)</f>
        <v/>
      </c>
      <c r="H913" s="30" t="e">
        <f t="shared" si="72"/>
        <v>#N/A</v>
      </c>
      <c r="I913" s="30" t="e">
        <f t="shared" si="73"/>
        <v>#N/A</v>
      </c>
      <c r="L913"/>
    </row>
    <row r="914" spans="4:12" x14ac:dyDescent="0.25">
      <c r="D914" s="25" t="str">
        <f t="shared" si="74"/>
        <v/>
      </c>
      <c r="E914" s="25" t="str">
        <f t="shared" si="75"/>
        <v/>
      </c>
      <c r="F914" s="25" t="str">
        <f t="shared" si="76"/>
        <v/>
      </c>
      <c r="G914" s="32" t="str">
        <f>MID($H$11,3597,4)</f>
        <v/>
      </c>
      <c r="H914" s="30" t="e">
        <f t="shared" si="72"/>
        <v>#N/A</v>
      </c>
      <c r="I914" s="30" t="e">
        <f t="shared" si="73"/>
        <v>#N/A</v>
      </c>
      <c r="L914"/>
    </row>
    <row r="915" spans="4:12" x14ac:dyDescent="0.25">
      <c r="D915" s="25" t="str">
        <f t="shared" si="74"/>
        <v/>
      </c>
      <c r="E915" s="25" t="str">
        <f t="shared" si="75"/>
        <v/>
      </c>
      <c r="F915" s="25" t="str">
        <f t="shared" si="76"/>
        <v/>
      </c>
      <c r="G915" s="32" t="str">
        <f>MID($H$11,3601,4)</f>
        <v/>
      </c>
      <c r="H915" s="30" t="e">
        <f t="shared" si="72"/>
        <v>#N/A</v>
      </c>
      <c r="I915" s="30" t="e">
        <f t="shared" si="73"/>
        <v>#N/A</v>
      </c>
      <c r="L915"/>
    </row>
    <row r="916" spans="4:12" x14ac:dyDescent="0.25">
      <c r="D916" s="25" t="str">
        <f t="shared" si="74"/>
        <v/>
      </c>
      <c r="E916" s="25" t="str">
        <f t="shared" si="75"/>
        <v/>
      </c>
      <c r="F916" s="25" t="str">
        <f t="shared" si="76"/>
        <v/>
      </c>
      <c r="G916" s="32" t="str">
        <f>MID($H$11,3605,4)</f>
        <v/>
      </c>
      <c r="H916" s="30" t="e">
        <f t="shared" si="72"/>
        <v>#N/A</v>
      </c>
      <c r="I916" s="30" t="e">
        <f t="shared" si="73"/>
        <v>#N/A</v>
      </c>
      <c r="L916"/>
    </row>
    <row r="917" spans="4:12" x14ac:dyDescent="0.25">
      <c r="D917" s="25" t="str">
        <f t="shared" si="74"/>
        <v/>
      </c>
      <c r="E917" s="25" t="str">
        <f t="shared" si="75"/>
        <v/>
      </c>
      <c r="F917" s="25" t="str">
        <f t="shared" si="76"/>
        <v/>
      </c>
      <c r="G917" s="32" t="str">
        <f>MID($H$11,3609,4)</f>
        <v/>
      </c>
      <c r="H917" s="30" t="e">
        <f t="shared" si="72"/>
        <v>#N/A</v>
      </c>
      <c r="I917" s="30" t="e">
        <f t="shared" si="73"/>
        <v>#N/A</v>
      </c>
      <c r="L917"/>
    </row>
    <row r="918" spans="4:12" x14ac:dyDescent="0.25">
      <c r="D918" s="25" t="str">
        <f t="shared" si="74"/>
        <v/>
      </c>
      <c r="E918" s="25" t="str">
        <f t="shared" si="75"/>
        <v/>
      </c>
      <c r="F918" s="25" t="str">
        <f t="shared" si="76"/>
        <v/>
      </c>
      <c r="G918" s="32" t="str">
        <f>MID($H$11,3613,4)</f>
        <v/>
      </c>
      <c r="H918" s="30" t="e">
        <f t="shared" si="72"/>
        <v>#N/A</v>
      </c>
      <c r="I918" s="30" t="e">
        <f t="shared" si="73"/>
        <v>#N/A</v>
      </c>
      <c r="L918"/>
    </row>
    <row r="919" spans="4:12" x14ac:dyDescent="0.25">
      <c r="D919" s="25" t="str">
        <f t="shared" si="74"/>
        <v/>
      </c>
      <c r="E919" s="25" t="str">
        <f t="shared" si="75"/>
        <v/>
      </c>
      <c r="F919" s="25" t="str">
        <f t="shared" si="76"/>
        <v/>
      </c>
      <c r="G919" s="32" t="str">
        <f>MID($H$11,3617,4)</f>
        <v/>
      </c>
      <c r="H919" s="30" t="e">
        <f t="shared" si="72"/>
        <v>#N/A</v>
      </c>
      <c r="I919" s="30" t="e">
        <f t="shared" si="73"/>
        <v>#N/A</v>
      </c>
      <c r="L919"/>
    </row>
    <row r="920" spans="4:12" x14ac:dyDescent="0.25">
      <c r="D920" s="25" t="str">
        <f t="shared" si="74"/>
        <v/>
      </c>
      <c r="E920" s="25" t="str">
        <f t="shared" si="75"/>
        <v/>
      </c>
      <c r="F920" s="25" t="str">
        <f t="shared" si="76"/>
        <v/>
      </c>
      <c r="G920" s="32" t="str">
        <f>MID($H$11,3621,4)</f>
        <v/>
      </c>
      <c r="H920" s="30" t="e">
        <f t="shared" ref="H920:H983" si="77">VLOOKUP(D920,$A$15:$C$114,2,FALSE)</f>
        <v>#N/A</v>
      </c>
      <c r="I920" s="30" t="e">
        <f t="shared" si="73"/>
        <v>#N/A</v>
      </c>
      <c r="L920"/>
    </row>
    <row r="921" spans="4:12" x14ac:dyDescent="0.25">
      <c r="D921" s="25" t="str">
        <f t="shared" si="74"/>
        <v/>
      </c>
      <c r="E921" s="25" t="str">
        <f t="shared" si="75"/>
        <v/>
      </c>
      <c r="F921" s="25" t="str">
        <f t="shared" si="76"/>
        <v/>
      </c>
      <c r="G921" s="32" t="str">
        <f>MID($H$11,3625,4)</f>
        <v/>
      </c>
      <c r="H921" s="30" t="e">
        <f t="shared" si="77"/>
        <v>#N/A</v>
      </c>
      <c r="I921" s="30" t="e">
        <f t="shared" si="73"/>
        <v>#N/A</v>
      </c>
      <c r="L921"/>
    </row>
    <row r="922" spans="4:12" x14ac:dyDescent="0.25">
      <c r="D922" s="25" t="str">
        <f t="shared" si="74"/>
        <v/>
      </c>
      <c r="E922" s="25" t="str">
        <f t="shared" si="75"/>
        <v/>
      </c>
      <c r="F922" s="25" t="str">
        <f t="shared" si="76"/>
        <v/>
      </c>
      <c r="G922" s="32" t="str">
        <f>MID($H$11,3629,4)</f>
        <v/>
      </c>
      <c r="H922" s="30" t="e">
        <f t="shared" si="77"/>
        <v>#N/A</v>
      </c>
      <c r="I922" s="30" t="e">
        <f t="shared" si="73"/>
        <v>#N/A</v>
      </c>
      <c r="L922"/>
    </row>
    <row r="923" spans="4:12" x14ac:dyDescent="0.25">
      <c r="D923" s="25" t="str">
        <f t="shared" si="74"/>
        <v/>
      </c>
      <c r="E923" s="25" t="str">
        <f t="shared" si="75"/>
        <v/>
      </c>
      <c r="F923" s="25" t="str">
        <f t="shared" si="76"/>
        <v/>
      </c>
      <c r="G923" s="32" t="str">
        <f>MID($H$11,3633,4)</f>
        <v/>
      </c>
      <c r="H923" s="30" t="e">
        <f t="shared" si="77"/>
        <v>#N/A</v>
      </c>
      <c r="I923" s="30" t="e">
        <f t="shared" si="73"/>
        <v>#N/A</v>
      </c>
      <c r="L923"/>
    </row>
    <row r="924" spans="4:12" x14ac:dyDescent="0.25">
      <c r="D924" s="25" t="str">
        <f t="shared" si="74"/>
        <v/>
      </c>
      <c r="E924" s="25" t="str">
        <f t="shared" si="75"/>
        <v/>
      </c>
      <c r="F924" s="25" t="str">
        <f t="shared" si="76"/>
        <v/>
      </c>
      <c r="G924" s="32" t="str">
        <f>MID($H$11,3637,4)</f>
        <v/>
      </c>
      <c r="H924" s="30" t="e">
        <f t="shared" si="77"/>
        <v>#N/A</v>
      </c>
      <c r="I924" s="30" t="e">
        <f t="shared" si="73"/>
        <v>#N/A</v>
      </c>
      <c r="L924"/>
    </row>
    <row r="925" spans="4:12" x14ac:dyDescent="0.25">
      <c r="D925" s="25" t="str">
        <f t="shared" si="74"/>
        <v/>
      </c>
      <c r="E925" s="25" t="str">
        <f t="shared" si="75"/>
        <v/>
      </c>
      <c r="F925" s="25" t="str">
        <f t="shared" si="76"/>
        <v/>
      </c>
      <c r="G925" s="32" t="str">
        <f>MID($H$11,3641,4)</f>
        <v/>
      </c>
      <c r="H925" s="30" t="e">
        <f t="shared" si="77"/>
        <v>#N/A</v>
      </c>
      <c r="I925" s="30" t="e">
        <f t="shared" si="73"/>
        <v>#N/A</v>
      </c>
      <c r="L925"/>
    </row>
    <row r="926" spans="4:12" x14ac:dyDescent="0.25">
      <c r="D926" s="25" t="str">
        <f t="shared" si="74"/>
        <v/>
      </c>
      <c r="E926" s="25" t="str">
        <f t="shared" si="75"/>
        <v/>
      </c>
      <c r="F926" s="25" t="str">
        <f t="shared" si="76"/>
        <v/>
      </c>
      <c r="G926" s="32" t="str">
        <f>MID($H$11,3645,4)</f>
        <v/>
      </c>
      <c r="H926" s="30" t="e">
        <f t="shared" si="77"/>
        <v>#N/A</v>
      </c>
      <c r="I926" s="30" t="e">
        <f t="shared" si="73"/>
        <v>#N/A</v>
      </c>
      <c r="L926"/>
    </row>
    <row r="927" spans="4:12" x14ac:dyDescent="0.25">
      <c r="D927" s="25" t="str">
        <f t="shared" si="74"/>
        <v/>
      </c>
      <c r="E927" s="25" t="str">
        <f t="shared" si="75"/>
        <v/>
      </c>
      <c r="F927" s="25" t="str">
        <f t="shared" si="76"/>
        <v/>
      </c>
      <c r="G927" s="32" t="str">
        <f>MID($H$11,3649,4)</f>
        <v/>
      </c>
      <c r="H927" s="30" t="e">
        <f t="shared" si="77"/>
        <v>#N/A</v>
      </c>
      <c r="I927" s="30" t="e">
        <f t="shared" si="73"/>
        <v>#N/A</v>
      </c>
      <c r="L927"/>
    </row>
    <row r="928" spans="4:12" x14ac:dyDescent="0.25">
      <c r="D928" s="25" t="str">
        <f t="shared" si="74"/>
        <v/>
      </c>
      <c r="E928" s="25" t="str">
        <f t="shared" si="75"/>
        <v/>
      </c>
      <c r="F928" s="25" t="str">
        <f t="shared" si="76"/>
        <v/>
      </c>
      <c r="G928" s="32" t="str">
        <f>MID($H$11,3653,4)</f>
        <v/>
      </c>
      <c r="H928" s="30" t="e">
        <f t="shared" si="77"/>
        <v>#N/A</v>
      </c>
      <c r="I928" s="30" t="e">
        <f t="shared" si="73"/>
        <v>#N/A</v>
      </c>
      <c r="L928"/>
    </row>
    <row r="929" spans="4:12" x14ac:dyDescent="0.25">
      <c r="D929" s="25" t="str">
        <f t="shared" si="74"/>
        <v/>
      </c>
      <c r="E929" s="25" t="str">
        <f t="shared" si="75"/>
        <v/>
      </c>
      <c r="F929" s="25" t="str">
        <f t="shared" si="76"/>
        <v/>
      </c>
      <c r="G929" s="32" t="str">
        <f>MID($H$11,3657,4)</f>
        <v/>
      </c>
      <c r="H929" s="30" t="e">
        <f t="shared" si="77"/>
        <v>#N/A</v>
      </c>
      <c r="I929" s="30" t="e">
        <f t="shared" si="73"/>
        <v>#N/A</v>
      </c>
      <c r="L929"/>
    </row>
    <row r="930" spans="4:12" x14ac:dyDescent="0.25">
      <c r="D930" s="25" t="str">
        <f t="shared" si="74"/>
        <v/>
      </c>
      <c r="E930" s="25" t="str">
        <f t="shared" si="75"/>
        <v/>
      </c>
      <c r="F930" s="25" t="str">
        <f t="shared" si="76"/>
        <v/>
      </c>
      <c r="G930" s="32" t="str">
        <f>MID($H$11,3661,4)</f>
        <v/>
      </c>
      <c r="H930" s="30" t="e">
        <f t="shared" si="77"/>
        <v>#N/A</v>
      </c>
      <c r="I930" s="30" t="e">
        <f t="shared" si="73"/>
        <v>#N/A</v>
      </c>
      <c r="L930"/>
    </row>
    <row r="931" spans="4:12" x14ac:dyDescent="0.25">
      <c r="D931" s="25" t="str">
        <f t="shared" si="74"/>
        <v/>
      </c>
      <c r="E931" s="25" t="str">
        <f t="shared" si="75"/>
        <v/>
      </c>
      <c r="F931" s="25" t="str">
        <f t="shared" si="76"/>
        <v/>
      </c>
      <c r="G931" s="32" t="str">
        <f>MID($H$11,3665,4)</f>
        <v/>
      </c>
      <c r="H931" s="30" t="e">
        <f t="shared" si="77"/>
        <v>#N/A</v>
      </c>
      <c r="I931" s="30" t="e">
        <f t="shared" si="73"/>
        <v>#N/A</v>
      </c>
      <c r="L931"/>
    </row>
    <row r="932" spans="4:12" x14ac:dyDescent="0.25">
      <c r="D932" s="25" t="str">
        <f t="shared" si="74"/>
        <v/>
      </c>
      <c r="E932" s="25" t="str">
        <f t="shared" si="75"/>
        <v/>
      </c>
      <c r="F932" s="25" t="str">
        <f t="shared" si="76"/>
        <v/>
      </c>
      <c r="G932" s="32" t="str">
        <f>MID($H$11,3669,4)</f>
        <v/>
      </c>
      <c r="H932" s="30" t="e">
        <f t="shared" si="77"/>
        <v>#N/A</v>
      </c>
      <c r="I932" s="30" t="e">
        <f t="shared" si="73"/>
        <v>#N/A</v>
      </c>
      <c r="L932"/>
    </row>
    <row r="933" spans="4:12" x14ac:dyDescent="0.25">
      <c r="D933" s="25" t="str">
        <f t="shared" si="74"/>
        <v/>
      </c>
      <c r="E933" s="25" t="str">
        <f t="shared" si="75"/>
        <v/>
      </c>
      <c r="F933" s="25" t="str">
        <f t="shared" si="76"/>
        <v/>
      </c>
      <c r="G933" s="32" t="str">
        <f>MID($H$11,3673,4)</f>
        <v/>
      </c>
      <c r="H933" s="30" t="e">
        <f t="shared" si="77"/>
        <v>#N/A</v>
      </c>
      <c r="I933" s="30" t="e">
        <f t="shared" si="73"/>
        <v>#N/A</v>
      </c>
      <c r="L933"/>
    </row>
    <row r="934" spans="4:12" x14ac:dyDescent="0.25">
      <c r="D934" s="25" t="str">
        <f t="shared" si="74"/>
        <v/>
      </c>
      <c r="E934" s="25" t="str">
        <f t="shared" si="75"/>
        <v/>
      </c>
      <c r="F934" s="25" t="str">
        <f t="shared" si="76"/>
        <v/>
      </c>
      <c r="G934" s="32" t="str">
        <f>MID($H$11,3677,4)</f>
        <v/>
      </c>
      <c r="H934" s="30" t="e">
        <f t="shared" si="77"/>
        <v>#N/A</v>
      </c>
      <c r="I934" s="30" t="e">
        <f t="shared" si="73"/>
        <v>#N/A</v>
      </c>
      <c r="L934"/>
    </row>
    <row r="935" spans="4:12" x14ac:dyDescent="0.25">
      <c r="D935" s="25" t="str">
        <f t="shared" si="74"/>
        <v/>
      </c>
      <c r="E935" s="25" t="str">
        <f t="shared" si="75"/>
        <v/>
      </c>
      <c r="F935" s="25" t="str">
        <f t="shared" si="76"/>
        <v/>
      </c>
      <c r="G935" s="32" t="str">
        <f>MID($H$11,3681,4)</f>
        <v/>
      </c>
      <c r="H935" s="30" t="e">
        <f t="shared" si="77"/>
        <v>#N/A</v>
      </c>
      <c r="I935" s="30" t="e">
        <f t="shared" si="73"/>
        <v>#N/A</v>
      </c>
      <c r="L935"/>
    </row>
    <row r="936" spans="4:12" x14ac:dyDescent="0.25">
      <c r="D936" s="25" t="str">
        <f t="shared" si="74"/>
        <v/>
      </c>
      <c r="E936" s="25" t="str">
        <f t="shared" si="75"/>
        <v/>
      </c>
      <c r="F936" s="25" t="str">
        <f t="shared" si="76"/>
        <v/>
      </c>
      <c r="G936" s="32" t="str">
        <f>MID($H$11,3685,4)</f>
        <v/>
      </c>
      <c r="H936" s="30" t="e">
        <f t="shared" si="77"/>
        <v>#N/A</v>
      </c>
      <c r="I936" s="30" t="e">
        <f t="shared" si="73"/>
        <v>#N/A</v>
      </c>
      <c r="L936"/>
    </row>
    <row r="937" spans="4:12" x14ac:dyDescent="0.25">
      <c r="D937" s="25" t="str">
        <f t="shared" si="74"/>
        <v/>
      </c>
      <c r="E937" s="25" t="str">
        <f t="shared" si="75"/>
        <v/>
      </c>
      <c r="F937" s="25" t="str">
        <f t="shared" si="76"/>
        <v/>
      </c>
      <c r="G937" s="32" t="str">
        <f>MID($H$11,3689,4)</f>
        <v/>
      </c>
      <c r="H937" s="30" t="e">
        <f t="shared" si="77"/>
        <v>#N/A</v>
      </c>
      <c r="I937" s="30" t="e">
        <f t="shared" si="73"/>
        <v>#N/A</v>
      </c>
      <c r="L937"/>
    </row>
    <row r="938" spans="4:12" x14ac:dyDescent="0.25">
      <c r="D938" s="25" t="str">
        <f t="shared" si="74"/>
        <v/>
      </c>
      <c r="E938" s="25" t="str">
        <f t="shared" si="75"/>
        <v/>
      </c>
      <c r="F938" s="25" t="str">
        <f t="shared" si="76"/>
        <v/>
      </c>
      <c r="G938" s="32" t="str">
        <f>MID($H$11,3693,4)</f>
        <v/>
      </c>
      <c r="H938" s="30" t="e">
        <f t="shared" si="77"/>
        <v>#N/A</v>
      </c>
      <c r="I938" s="30" t="e">
        <f t="shared" si="73"/>
        <v>#N/A</v>
      </c>
      <c r="L938"/>
    </row>
    <row r="939" spans="4:12" x14ac:dyDescent="0.25">
      <c r="D939" s="25" t="str">
        <f t="shared" si="74"/>
        <v/>
      </c>
      <c r="E939" s="25" t="str">
        <f t="shared" si="75"/>
        <v/>
      </c>
      <c r="F939" s="25" t="str">
        <f t="shared" si="76"/>
        <v/>
      </c>
      <c r="G939" s="32" t="str">
        <f>MID($H$11,3697,4)</f>
        <v/>
      </c>
      <c r="H939" s="30" t="e">
        <f t="shared" si="77"/>
        <v>#N/A</v>
      </c>
      <c r="I939" s="30" t="e">
        <f t="shared" si="73"/>
        <v>#N/A</v>
      </c>
      <c r="L939"/>
    </row>
    <row r="940" spans="4:12" x14ac:dyDescent="0.25">
      <c r="D940" s="25" t="str">
        <f t="shared" si="74"/>
        <v/>
      </c>
      <c r="E940" s="25" t="str">
        <f t="shared" si="75"/>
        <v/>
      </c>
      <c r="F940" s="25" t="str">
        <f t="shared" si="76"/>
        <v/>
      </c>
      <c r="G940" s="32" t="str">
        <f>MID($H$11,3701,4)</f>
        <v/>
      </c>
      <c r="H940" s="30" t="e">
        <f t="shared" si="77"/>
        <v>#N/A</v>
      </c>
      <c r="I940" s="30" t="e">
        <f t="shared" si="73"/>
        <v>#N/A</v>
      </c>
      <c r="L940"/>
    </row>
    <row r="941" spans="4:12" x14ac:dyDescent="0.25">
      <c r="D941" s="25" t="str">
        <f t="shared" si="74"/>
        <v/>
      </c>
      <c r="E941" s="25" t="str">
        <f t="shared" si="75"/>
        <v/>
      </c>
      <c r="F941" s="25" t="str">
        <f t="shared" si="76"/>
        <v/>
      </c>
      <c r="G941" s="32" t="str">
        <f>MID($H$11,3705,4)</f>
        <v/>
      </c>
      <c r="H941" s="30" t="e">
        <f t="shared" si="77"/>
        <v>#N/A</v>
      </c>
      <c r="I941" s="30" t="e">
        <f t="shared" si="73"/>
        <v>#N/A</v>
      </c>
      <c r="L941"/>
    </row>
    <row r="942" spans="4:12" x14ac:dyDescent="0.25">
      <c r="D942" s="25" t="str">
        <f t="shared" si="74"/>
        <v/>
      </c>
      <c r="E942" s="25" t="str">
        <f t="shared" si="75"/>
        <v/>
      </c>
      <c r="F942" s="25" t="str">
        <f t="shared" si="76"/>
        <v/>
      </c>
      <c r="G942" s="32" t="str">
        <f>MID($H$11,3709,4)</f>
        <v/>
      </c>
      <c r="H942" s="30" t="e">
        <f t="shared" si="77"/>
        <v>#N/A</v>
      </c>
      <c r="I942" s="30" t="e">
        <f t="shared" si="73"/>
        <v>#N/A</v>
      </c>
      <c r="L942"/>
    </row>
    <row r="943" spans="4:12" x14ac:dyDescent="0.25">
      <c r="D943" s="25" t="str">
        <f t="shared" si="74"/>
        <v/>
      </c>
      <c r="E943" s="25" t="str">
        <f t="shared" si="75"/>
        <v/>
      </c>
      <c r="F943" s="25" t="str">
        <f t="shared" si="76"/>
        <v/>
      </c>
      <c r="G943" s="32" t="str">
        <f>MID($H$11,3713,4)</f>
        <v/>
      </c>
      <c r="H943" s="30" t="e">
        <f t="shared" si="77"/>
        <v>#N/A</v>
      </c>
      <c r="I943" s="30" t="e">
        <f t="shared" si="73"/>
        <v>#N/A</v>
      </c>
      <c r="L943"/>
    </row>
    <row r="944" spans="4:12" x14ac:dyDescent="0.25">
      <c r="D944" s="25" t="str">
        <f t="shared" si="74"/>
        <v/>
      </c>
      <c r="E944" s="25" t="str">
        <f t="shared" si="75"/>
        <v/>
      </c>
      <c r="F944" s="25" t="str">
        <f t="shared" si="76"/>
        <v/>
      </c>
      <c r="G944" s="32" t="str">
        <f>MID($H$11,3717,4)</f>
        <v/>
      </c>
      <c r="H944" s="30" t="e">
        <f t="shared" si="77"/>
        <v>#N/A</v>
      </c>
      <c r="I944" s="30" t="e">
        <f t="shared" si="73"/>
        <v>#N/A</v>
      </c>
      <c r="L944"/>
    </row>
    <row r="945" spans="4:12" x14ac:dyDescent="0.25">
      <c r="D945" s="25" t="str">
        <f t="shared" si="74"/>
        <v/>
      </c>
      <c r="E945" s="25" t="str">
        <f t="shared" si="75"/>
        <v/>
      </c>
      <c r="F945" s="25" t="str">
        <f t="shared" si="76"/>
        <v/>
      </c>
      <c r="G945" s="32" t="str">
        <f>MID($H$11,3721,4)</f>
        <v/>
      </c>
      <c r="H945" s="30" t="e">
        <f t="shared" si="77"/>
        <v>#N/A</v>
      </c>
      <c r="I945" s="30" t="e">
        <f t="shared" si="73"/>
        <v>#N/A</v>
      </c>
      <c r="L945"/>
    </row>
    <row r="946" spans="4:12" x14ac:dyDescent="0.25">
      <c r="D946" s="25" t="str">
        <f t="shared" si="74"/>
        <v/>
      </c>
      <c r="E946" s="25" t="str">
        <f t="shared" si="75"/>
        <v/>
      </c>
      <c r="F946" s="25" t="str">
        <f t="shared" si="76"/>
        <v/>
      </c>
      <c r="G946" s="32" t="str">
        <f>MID($H$11,3725,4)</f>
        <v/>
      </c>
      <c r="H946" s="30" t="e">
        <f t="shared" si="77"/>
        <v>#N/A</v>
      </c>
      <c r="I946" s="30" t="e">
        <f t="shared" si="73"/>
        <v>#N/A</v>
      </c>
      <c r="L946"/>
    </row>
    <row r="947" spans="4:12" x14ac:dyDescent="0.25">
      <c r="D947" s="25" t="str">
        <f t="shared" si="74"/>
        <v/>
      </c>
      <c r="E947" s="25" t="str">
        <f t="shared" si="75"/>
        <v/>
      </c>
      <c r="F947" s="25" t="str">
        <f t="shared" si="76"/>
        <v/>
      </c>
      <c r="G947" s="32" t="str">
        <f>MID($H$11,3729,4)</f>
        <v/>
      </c>
      <c r="H947" s="30" t="e">
        <f t="shared" si="77"/>
        <v>#N/A</v>
      </c>
      <c r="I947" s="30" t="e">
        <f t="shared" si="73"/>
        <v>#N/A</v>
      </c>
      <c r="L947"/>
    </row>
    <row r="948" spans="4:12" x14ac:dyDescent="0.25">
      <c r="D948" s="25" t="str">
        <f t="shared" si="74"/>
        <v/>
      </c>
      <c r="E948" s="25" t="str">
        <f t="shared" si="75"/>
        <v/>
      </c>
      <c r="F948" s="25" t="str">
        <f t="shared" si="76"/>
        <v/>
      </c>
      <c r="G948" s="32" t="str">
        <f>MID($H$11,3733,4)</f>
        <v/>
      </c>
      <c r="H948" s="30" t="e">
        <f t="shared" si="77"/>
        <v>#N/A</v>
      </c>
      <c r="I948" s="30" t="e">
        <f t="shared" si="73"/>
        <v>#N/A</v>
      </c>
      <c r="L948"/>
    </row>
    <row r="949" spans="4:12" x14ac:dyDescent="0.25">
      <c r="D949" s="25" t="str">
        <f t="shared" si="74"/>
        <v/>
      </c>
      <c r="E949" s="25" t="str">
        <f t="shared" si="75"/>
        <v/>
      </c>
      <c r="F949" s="25" t="str">
        <f t="shared" si="76"/>
        <v/>
      </c>
      <c r="G949" s="32" t="str">
        <f>MID($H$11,3737,4)</f>
        <v/>
      </c>
      <c r="H949" s="30" t="e">
        <f t="shared" si="77"/>
        <v>#N/A</v>
      </c>
      <c r="I949" s="30" t="e">
        <f t="shared" si="73"/>
        <v>#N/A</v>
      </c>
      <c r="L949"/>
    </row>
    <row r="950" spans="4:12" x14ac:dyDescent="0.25">
      <c r="D950" s="25" t="str">
        <f t="shared" si="74"/>
        <v/>
      </c>
      <c r="E950" s="25" t="str">
        <f t="shared" si="75"/>
        <v/>
      </c>
      <c r="F950" s="25" t="str">
        <f t="shared" si="76"/>
        <v/>
      </c>
      <c r="G950" s="32" t="str">
        <f>MID($H$11,3741,4)</f>
        <v/>
      </c>
      <c r="H950" s="30" t="e">
        <f t="shared" si="77"/>
        <v>#N/A</v>
      </c>
      <c r="I950" s="30" t="e">
        <f t="shared" si="73"/>
        <v>#N/A</v>
      </c>
      <c r="L950"/>
    </row>
    <row r="951" spans="4:12" x14ac:dyDescent="0.25">
      <c r="D951" s="25" t="str">
        <f t="shared" si="74"/>
        <v/>
      </c>
      <c r="E951" s="25" t="str">
        <f t="shared" si="75"/>
        <v/>
      </c>
      <c r="F951" s="25" t="str">
        <f t="shared" si="76"/>
        <v/>
      </c>
      <c r="G951" s="32" t="str">
        <f>MID($H$11,3745,4)</f>
        <v/>
      </c>
      <c r="H951" s="30" t="e">
        <f t="shared" si="77"/>
        <v>#N/A</v>
      </c>
      <c r="I951" s="30" t="e">
        <f t="shared" si="73"/>
        <v>#N/A</v>
      </c>
      <c r="L951"/>
    </row>
    <row r="952" spans="4:12" x14ac:dyDescent="0.25">
      <c r="D952" s="25" t="str">
        <f t="shared" si="74"/>
        <v/>
      </c>
      <c r="E952" s="25" t="str">
        <f t="shared" si="75"/>
        <v/>
      </c>
      <c r="F952" s="25" t="str">
        <f t="shared" si="76"/>
        <v/>
      </c>
      <c r="G952" s="32" t="str">
        <f>MID($H$11,3749,4)</f>
        <v/>
      </c>
      <c r="H952" s="30" t="e">
        <f t="shared" si="77"/>
        <v>#N/A</v>
      </c>
      <c r="I952" s="30" t="e">
        <f t="shared" si="73"/>
        <v>#N/A</v>
      </c>
      <c r="L952"/>
    </row>
    <row r="953" spans="4:12" x14ac:dyDescent="0.25">
      <c r="D953" s="25" t="str">
        <f t="shared" si="74"/>
        <v/>
      </c>
      <c r="E953" s="25" t="str">
        <f t="shared" si="75"/>
        <v/>
      </c>
      <c r="F953" s="25" t="str">
        <f t="shared" si="76"/>
        <v/>
      </c>
      <c r="G953" s="32" t="str">
        <f>MID($H$11,3753,4)</f>
        <v/>
      </c>
      <c r="H953" s="30" t="e">
        <f t="shared" si="77"/>
        <v>#N/A</v>
      </c>
      <c r="I953" s="30" t="e">
        <f t="shared" si="73"/>
        <v>#N/A</v>
      </c>
      <c r="L953"/>
    </row>
    <row r="954" spans="4:12" x14ac:dyDescent="0.25">
      <c r="D954" s="25" t="str">
        <f t="shared" si="74"/>
        <v/>
      </c>
      <c r="E954" s="25" t="str">
        <f t="shared" si="75"/>
        <v/>
      </c>
      <c r="F954" s="25" t="str">
        <f t="shared" si="76"/>
        <v/>
      </c>
      <c r="G954" s="32" t="str">
        <f>MID($H$11,3757,4)</f>
        <v/>
      </c>
      <c r="H954" s="30" t="e">
        <f t="shared" si="77"/>
        <v>#N/A</v>
      </c>
      <c r="I954" s="30" t="e">
        <f t="shared" si="73"/>
        <v>#N/A</v>
      </c>
      <c r="L954"/>
    </row>
    <row r="955" spans="4:12" x14ac:dyDescent="0.25">
      <c r="D955" s="25" t="str">
        <f t="shared" si="74"/>
        <v/>
      </c>
      <c r="E955" s="25" t="str">
        <f t="shared" si="75"/>
        <v/>
      </c>
      <c r="F955" s="25" t="str">
        <f t="shared" si="76"/>
        <v/>
      </c>
      <c r="G955" s="32" t="str">
        <f>MID($H$11,3761,4)</f>
        <v/>
      </c>
      <c r="H955" s="30" t="e">
        <f t="shared" si="77"/>
        <v>#N/A</v>
      </c>
      <c r="I955" s="30" t="e">
        <f t="shared" si="73"/>
        <v>#N/A</v>
      </c>
      <c r="L955"/>
    </row>
    <row r="956" spans="4:12" x14ac:dyDescent="0.25">
      <c r="D956" s="25" t="str">
        <f t="shared" si="74"/>
        <v/>
      </c>
      <c r="E956" s="25" t="str">
        <f t="shared" si="75"/>
        <v/>
      </c>
      <c r="F956" s="25" t="str">
        <f t="shared" si="76"/>
        <v/>
      </c>
      <c r="G956" s="32" t="str">
        <f>MID($H$11,3765,4)</f>
        <v/>
      </c>
      <c r="H956" s="30" t="e">
        <f t="shared" si="77"/>
        <v>#N/A</v>
      </c>
      <c r="I956" s="30" t="e">
        <f t="shared" si="73"/>
        <v>#N/A</v>
      </c>
      <c r="L956"/>
    </row>
    <row r="957" spans="4:12" x14ac:dyDescent="0.25">
      <c r="D957" s="25" t="str">
        <f t="shared" si="74"/>
        <v/>
      </c>
      <c r="E957" s="25" t="str">
        <f t="shared" si="75"/>
        <v/>
      </c>
      <c r="F957" s="25" t="str">
        <f t="shared" si="76"/>
        <v/>
      </c>
      <c r="G957" s="32" t="str">
        <f>MID($H$11,3769,4)</f>
        <v/>
      </c>
      <c r="H957" s="30" t="e">
        <f t="shared" si="77"/>
        <v>#N/A</v>
      </c>
      <c r="I957" s="30" t="e">
        <f t="shared" si="73"/>
        <v>#N/A</v>
      </c>
      <c r="L957"/>
    </row>
    <row r="958" spans="4:12" x14ac:dyDescent="0.25">
      <c r="D958" s="25" t="str">
        <f t="shared" si="74"/>
        <v/>
      </c>
      <c r="E958" s="25" t="str">
        <f t="shared" si="75"/>
        <v/>
      </c>
      <c r="F958" s="25" t="str">
        <f t="shared" si="76"/>
        <v/>
      </c>
      <c r="G958" s="32" t="str">
        <f>MID($H$11,3773,4)</f>
        <v/>
      </c>
      <c r="H958" s="30" t="e">
        <f t="shared" si="77"/>
        <v>#N/A</v>
      </c>
      <c r="I958" s="30" t="e">
        <f t="shared" si="73"/>
        <v>#N/A</v>
      </c>
      <c r="L958"/>
    </row>
    <row r="959" spans="4:12" x14ac:dyDescent="0.25">
      <c r="D959" s="25" t="str">
        <f t="shared" si="74"/>
        <v/>
      </c>
      <c r="E959" s="25" t="str">
        <f t="shared" si="75"/>
        <v/>
      </c>
      <c r="F959" s="25" t="str">
        <f t="shared" si="76"/>
        <v/>
      </c>
      <c r="G959" s="32" t="str">
        <f>MID($H$11,3777,4)</f>
        <v/>
      </c>
      <c r="H959" s="30" t="e">
        <f t="shared" si="77"/>
        <v>#N/A</v>
      </c>
      <c r="I959" s="30" t="e">
        <f t="shared" si="73"/>
        <v>#N/A</v>
      </c>
      <c r="L959"/>
    </row>
    <row r="960" spans="4:12" x14ac:dyDescent="0.25">
      <c r="D960" s="25" t="str">
        <f t="shared" si="74"/>
        <v/>
      </c>
      <c r="E960" s="25" t="str">
        <f t="shared" si="75"/>
        <v/>
      </c>
      <c r="F960" s="25" t="str">
        <f t="shared" si="76"/>
        <v/>
      </c>
      <c r="G960" s="32" t="str">
        <f>MID($H$11,3781,4)</f>
        <v/>
      </c>
      <c r="H960" s="30" t="e">
        <f t="shared" si="77"/>
        <v>#N/A</v>
      </c>
      <c r="I960" s="30" t="e">
        <f t="shared" si="73"/>
        <v>#N/A</v>
      </c>
      <c r="L960"/>
    </row>
    <row r="961" spans="4:12" x14ac:dyDescent="0.25">
      <c r="D961" s="25" t="str">
        <f t="shared" si="74"/>
        <v/>
      </c>
      <c r="E961" s="25" t="str">
        <f t="shared" si="75"/>
        <v/>
      </c>
      <c r="F961" s="25" t="str">
        <f t="shared" si="76"/>
        <v/>
      </c>
      <c r="G961" s="32" t="str">
        <f>MID($H$11,3785,4)</f>
        <v/>
      </c>
      <c r="H961" s="30" t="e">
        <f t="shared" si="77"/>
        <v>#N/A</v>
      </c>
      <c r="I961" s="30" t="e">
        <f t="shared" si="73"/>
        <v>#N/A</v>
      </c>
      <c r="L961"/>
    </row>
    <row r="962" spans="4:12" x14ac:dyDescent="0.25">
      <c r="D962" s="25" t="str">
        <f t="shared" si="74"/>
        <v/>
      </c>
      <c r="E962" s="25" t="str">
        <f t="shared" si="75"/>
        <v/>
      </c>
      <c r="F962" s="25" t="str">
        <f t="shared" si="76"/>
        <v/>
      </c>
      <c r="G962" s="32" t="str">
        <f>MID($H$11,3789,4)</f>
        <v/>
      </c>
      <c r="H962" s="30" t="e">
        <f t="shared" si="77"/>
        <v>#N/A</v>
      </c>
      <c r="I962" s="30" t="e">
        <f t="shared" si="73"/>
        <v>#N/A</v>
      </c>
      <c r="L962"/>
    </row>
    <row r="963" spans="4:12" x14ac:dyDescent="0.25">
      <c r="D963" s="25" t="str">
        <f t="shared" si="74"/>
        <v/>
      </c>
      <c r="E963" s="25" t="str">
        <f t="shared" si="75"/>
        <v/>
      </c>
      <c r="F963" s="25" t="str">
        <f t="shared" si="76"/>
        <v/>
      </c>
      <c r="G963" s="32" t="str">
        <f>MID($H$11,3793,4)</f>
        <v/>
      </c>
      <c r="H963" s="30" t="e">
        <f t="shared" si="77"/>
        <v>#N/A</v>
      </c>
      <c r="I963" s="30" t="e">
        <f t="shared" si="73"/>
        <v>#N/A</v>
      </c>
      <c r="L963"/>
    </row>
    <row r="964" spans="4:12" x14ac:dyDescent="0.25">
      <c r="D964" s="25" t="str">
        <f t="shared" si="74"/>
        <v/>
      </c>
      <c r="E964" s="25" t="str">
        <f t="shared" si="75"/>
        <v/>
      </c>
      <c r="F964" s="25" t="str">
        <f t="shared" si="76"/>
        <v/>
      </c>
      <c r="G964" s="32" t="str">
        <f>MID($H$11,3797,4)</f>
        <v/>
      </c>
      <c r="H964" s="30" t="e">
        <f t="shared" si="77"/>
        <v>#N/A</v>
      </c>
      <c r="I964" s="30" t="e">
        <f t="shared" si="73"/>
        <v>#N/A</v>
      </c>
      <c r="L964"/>
    </row>
    <row r="965" spans="4:12" x14ac:dyDescent="0.25">
      <c r="D965" s="25" t="str">
        <f t="shared" si="74"/>
        <v/>
      </c>
      <c r="E965" s="25" t="str">
        <f t="shared" si="75"/>
        <v/>
      </c>
      <c r="F965" s="25" t="str">
        <f t="shared" si="76"/>
        <v/>
      </c>
      <c r="G965" s="32" t="str">
        <f>MID($H$11,3801,4)</f>
        <v/>
      </c>
      <c r="H965" s="30" t="e">
        <f t="shared" si="77"/>
        <v>#N/A</v>
      </c>
      <c r="I965" s="30" t="e">
        <f t="shared" si="73"/>
        <v>#N/A</v>
      </c>
      <c r="L965"/>
    </row>
    <row r="966" spans="4:12" x14ac:dyDescent="0.25">
      <c r="D966" s="25" t="str">
        <f t="shared" si="74"/>
        <v/>
      </c>
      <c r="E966" s="25" t="str">
        <f t="shared" si="75"/>
        <v/>
      </c>
      <c r="F966" s="25" t="str">
        <f t="shared" si="76"/>
        <v/>
      </c>
      <c r="G966" s="32" t="str">
        <f>MID($H$11,3805,4)</f>
        <v/>
      </c>
      <c r="H966" s="30" t="e">
        <f t="shared" si="77"/>
        <v>#N/A</v>
      </c>
      <c r="I966" s="30" t="e">
        <f t="shared" si="73"/>
        <v>#N/A</v>
      </c>
      <c r="L966"/>
    </row>
    <row r="967" spans="4:12" x14ac:dyDescent="0.25">
      <c r="D967" s="25" t="str">
        <f t="shared" si="74"/>
        <v/>
      </c>
      <c r="E967" s="25" t="str">
        <f t="shared" si="75"/>
        <v/>
      </c>
      <c r="F967" s="25" t="str">
        <f t="shared" si="76"/>
        <v/>
      </c>
      <c r="G967" s="32" t="str">
        <f>MID($H$11,3809,4)</f>
        <v/>
      </c>
      <c r="H967" s="30" t="e">
        <f t="shared" si="77"/>
        <v>#N/A</v>
      </c>
      <c r="I967" s="30" t="e">
        <f t="shared" si="73"/>
        <v>#N/A</v>
      </c>
      <c r="L967"/>
    </row>
    <row r="968" spans="4:12" x14ac:dyDescent="0.25">
      <c r="D968" s="25" t="str">
        <f t="shared" si="74"/>
        <v/>
      </c>
      <c r="E968" s="25" t="str">
        <f t="shared" si="75"/>
        <v/>
      </c>
      <c r="F968" s="25" t="str">
        <f t="shared" si="76"/>
        <v/>
      </c>
      <c r="G968" s="32" t="str">
        <f>MID($H$11,3813,4)</f>
        <v/>
      </c>
      <c r="H968" s="30" t="e">
        <f t="shared" si="77"/>
        <v>#N/A</v>
      </c>
      <c r="I968" s="30" t="e">
        <f t="shared" si="73"/>
        <v>#N/A</v>
      </c>
      <c r="L968"/>
    </row>
    <row r="969" spans="4:12" x14ac:dyDescent="0.25">
      <c r="D969" s="25" t="str">
        <f t="shared" si="74"/>
        <v/>
      </c>
      <c r="E969" s="25" t="str">
        <f t="shared" si="75"/>
        <v/>
      </c>
      <c r="F969" s="25" t="str">
        <f t="shared" si="76"/>
        <v/>
      </c>
      <c r="G969" s="32" t="str">
        <f>MID($H$11,3817,4)</f>
        <v/>
      </c>
      <c r="H969" s="30" t="e">
        <f t="shared" si="77"/>
        <v>#N/A</v>
      </c>
      <c r="I969" s="30" t="e">
        <f t="shared" si="73"/>
        <v>#N/A</v>
      </c>
      <c r="L969"/>
    </row>
    <row r="970" spans="4:12" x14ac:dyDescent="0.25">
      <c r="D970" s="25" t="str">
        <f t="shared" si="74"/>
        <v/>
      </c>
      <c r="E970" s="25" t="str">
        <f t="shared" si="75"/>
        <v/>
      </c>
      <c r="F970" s="25" t="str">
        <f t="shared" si="76"/>
        <v/>
      </c>
      <c r="G970" s="32" t="str">
        <f>MID($H$11,3821,4)</f>
        <v/>
      </c>
      <c r="H970" s="30" t="e">
        <f t="shared" si="77"/>
        <v>#N/A</v>
      </c>
      <c r="I970" s="30" t="e">
        <f t="shared" si="73"/>
        <v>#N/A</v>
      </c>
      <c r="L970"/>
    </row>
    <row r="971" spans="4:12" x14ac:dyDescent="0.25">
      <c r="D971" s="25" t="str">
        <f t="shared" si="74"/>
        <v/>
      </c>
      <c r="E971" s="25" t="str">
        <f t="shared" si="75"/>
        <v/>
      </c>
      <c r="F971" s="25" t="str">
        <f t="shared" si="76"/>
        <v/>
      </c>
      <c r="G971" s="32" t="str">
        <f>MID($H$11,3825,4)</f>
        <v/>
      </c>
      <c r="H971" s="30" t="e">
        <f t="shared" si="77"/>
        <v>#N/A</v>
      </c>
      <c r="I971" s="30" t="e">
        <f t="shared" si="73"/>
        <v>#N/A</v>
      </c>
      <c r="L971"/>
    </row>
    <row r="972" spans="4:12" x14ac:dyDescent="0.25">
      <c r="D972" s="25" t="str">
        <f t="shared" si="74"/>
        <v/>
      </c>
      <c r="E972" s="25" t="str">
        <f t="shared" si="75"/>
        <v/>
      </c>
      <c r="F972" s="25" t="str">
        <f t="shared" si="76"/>
        <v/>
      </c>
      <c r="G972" s="32" t="str">
        <f>MID($H$11,3829,4)</f>
        <v/>
      </c>
      <c r="H972" s="30" t="e">
        <f t="shared" si="77"/>
        <v>#N/A</v>
      </c>
      <c r="I972" s="30" t="e">
        <f t="shared" si="73"/>
        <v>#N/A</v>
      </c>
      <c r="L972"/>
    </row>
    <row r="973" spans="4:12" x14ac:dyDescent="0.25">
      <c r="D973" s="25" t="str">
        <f t="shared" si="74"/>
        <v/>
      </c>
      <c r="E973" s="25" t="str">
        <f t="shared" si="75"/>
        <v/>
      </c>
      <c r="F973" s="25" t="str">
        <f t="shared" si="76"/>
        <v/>
      </c>
      <c r="G973" s="32" t="str">
        <f>MID($H$11,3833,4)</f>
        <v/>
      </c>
      <c r="H973" s="30" t="e">
        <f t="shared" si="77"/>
        <v>#N/A</v>
      </c>
      <c r="I973" s="30" t="e">
        <f t="shared" si="73"/>
        <v>#N/A</v>
      </c>
      <c r="L973"/>
    </row>
    <row r="974" spans="4:12" x14ac:dyDescent="0.25">
      <c r="D974" s="25" t="str">
        <f t="shared" si="74"/>
        <v/>
      </c>
      <c r="E974" s="25" t="str">
        <f t="shared" si="75"/>
        <v/>
      </c>
      <c r="F974" s="25" t="str">
        <f t="shared" si="76"/>
        <v/>
      </c>
      <c r="G974" s="32" t="str">
        <f>MID($H$11,3837,4)</f>
        <v/>
      </c>
      <c r="H974" s="30" t="e">
        <f t="shared" si="77"/>
        <v>#N/A</v>
      </c>
      <c r="I974" s="30" t="e">
        <f t="shared" si="73"/>
        <v>#N/A</v>
      </c>
      <c r="L974"/>
    </row>
    <row r="975" spans="4:12" x14ac:dyDescent="0.25">
      <c r="D975" s="25" t="str">
        <f t="shared" si="74"/>
        <v/>
      </c>
      <c r="E975" s="25" t="str">
        <f t="shared" si="75"/>
        <v/>
      </c>
      <c r="F975" s="25" t="str">
        <f t="shared" si="76"/>
        <v/>
      </c>
      <c r="G975" s="32" t="str">
        <f>MID($H$11,3841,4)</f>
        <v/>
      </c>
      <c r="H975" s="30" t="e">
        <f t="shared" si="77"/>
        <v>#N/A</v>
      </c>
      <c r="I975" s="30" t="e">
        <f t="shared" ref="I975:I1014" si="78">VLOOKUP(E975,$A$15:$C$114,3,FALSE)</f>
        <v>#N/A</v>
      </c>
      <c r="L975"/>
    </row>
    <row r="976" spans="4:12" x14ac:dyDescent="0.25">
      <c r="D976" s="25" t="str">
        <f t="shared" ref="D976:D1014" si="79">MID(G976,1,2)</f>
        <v/>
      </c>
      <c r="E976" s="25" t="str">
        <f t="shared" ref="E976:E1014" si="80">MID(G976,3,2)</f>
        <v/>
      </c>
      <c r="F976" s="25" t="str">
        <f t="shared" ref="F976:F1014" si="81">MID(G976,5,2)</f>
        <v/>
      </c>
      <c r="G976" s="32" t="str">
        <f>MID($H$11,3845,4)</f>
        <v/>
      </c>
      <c r="H976" s="30" t="e">
        <f t="shared" si="77"/>
        <v>#N/A</v>
      </c>
      <c r="I976" s="30" t="e">
        <f t="shared" si="78"/>
        <v>#N/A</v>
      </c>
      <c r="L976"/>
    </row>
    <row r="977" spans="4:12" x14ac:dyDescent="0.25">
      <c r="D977" s="25" t="str">
        <f t="shared" si="79"/>
        <v/>
      </c>
      <c r="E977" s="25" t="str">
        <f t="shared" si="80"/>
        <v/>
      </c>
      <c r="F977" s="25" t="str">
        <f t="shared" si="81"/>
        <v/>
      </c>
      <c r="G977" s="32" t="str">
        <f>MID($H$11,3849,4)</f>
        <v/>
      </c>
      <c r="H977" s="30" t="e">
        <f t="shared" si="77"/>
        <v>#N/A</v>
      </c>
      <c r="I977" s="30" t="e">
        <f t="shared" si="78"/>
        <v>#N/A</v>
      </c>
      <c r="L977"/>
    </row>
    <row r="978" spans="4:12" x14ac:dyDescent="0.25">
      <c r="D978" s="25" t="str">
        <f t="shared" si="79"/>
        <v/>
      </c>
      <c r="E978" s="25" t="str">
        <f t="shared" si="80"/>
        <v/>
      </c>
      <c r="F978" s="25" t="str">
        <f t="shared" si="81"/>
        <v/>
      </c>
      <c r="G978" s="32" t="str">
        <f>MID($H$11,3853,4)</f>
        <v/>
      </c>
      <c r="H978" s="30" t="e">
        <f t="shared" si="77"/>
        <v>#N/A</v>
      </c>
      <c r="I978" s="30" t="e">
        <f t="shared" si="78"/>
        <v>#N/A</v>
      </c>
      <c r="L978"/>
    </row>
    <row r="979" spans="4:12" x14ac:dyDescent="0.25">
      <c r="D979" s="25" t="str">
        <f t="shared" si="79"/>
        <v/>
      </c>
      <c r="E979" s="25" t="str">
        <f t="shared" si="80"/>
        <v/>
      </c>
      <c r="F979" s="25" t="str">
        <f t="shared" si="81"/>
        <v/>
      </c>
      <c r="G979" s="32" t="str">
        <f>MID($H$11,3857,4)</f>
        <v/>
      </c>
      <c r="H979" s="30" t="e">
        <f t="shared" si="77"/>
        <v>#N/A</v>
      </c>
      <c r="I979" s="30" t="e">
        <f t="shared" si="78"/>
        <v>#N/A</v>
      </c>
      <c r="L979"/>
    </row>
    <row r="980" spans="4:12" x14ac:dyDescent="0.25">
      <c r="D980" s="25" t="str">
        <f t="shared" si="79"/>
        <v/>
      </c>
      <c r="E980" s="25" t="str">
        <f t="shared" si="80"/>
        <v/>
      </c>
      <c r="F980" s="25" t="str">
        <f t="shared" si="81"/>
        <v/>
      </c>
      <c r="G980" s="32" t="str">
        <f>MID($H$11,3861,4)</f>
        <v/>
      </c>
      <c r="H980" s="30" t="e">
        <f t="shared" si="77"/>
        <v>#N/A</v>
      </c>
      <c r="I980" s="30" t="e">
        <f t="shared" si="78"/>
        <v>#N/A</v>
      </c>
      <c r="L980"/>
    </row>
    <row r="981" spans="4:12" x14ac:dyDescent="0.25">
      <c r="D981" s="25" t="str">
        <f t="shared" si="79"/>
        <v/>
      </c>
      <c r="E981" s="25" t="str">
        <f t="shared" si="80"/>
        <v/>
      </c>
      <c r="F981" s="25" t="str">
        <f t="shared" si="81"/>
        <v/>
      </c>
      <c r="G981" s="32" t="str">
        <f>MID($H$11,3865,4)</f>
        <v/>
      </c>
      <c r="H981" s="30" t="e">
        <f t="shared" si="77"/>
        <v>#N/A</v>
      </c>
      <c r="I981" s="30" t="e">
        <f t="shared" si="78"/>
        <v>#N/A</v>
      </c>
      <c r="L981"/>
    </row>
    <row r="982" spans="4:12" x14ac:dyDescent="0.25">
      <c r="D982" s="25" t="str">
        <f t="shared" si="79"/>
        <v/>
      </c>
      <c r="E982" s="25" t="str">
        <f t="shared" si="80"/>
        <v/>
      </c>
      <c r="F982" s="25" t="str">
        <f t="shared" si="81"/>
        <v/>
      </c>
      <c r="G982" s="32" t="str">
        <f>MID($H$11,3869,4)</f>
        <v/>
      </c>
      <c r="H982" s="30" t="e">
        <f t="shared" si="77"/>
        <v>#N/A</v>
      </c>
      <c r="I982" s="30" t="e">
        <f t="shared" si="78"/>
        <v>#N/A</v>
      </c>
      <c r="L982"/>
    </row>
    <row r="983" spans="4:12" x14ac:dyDescent="0.25">
      <c r="D983" s="25" t="str">
        <f t="shared" si="79"/>
        <v/>
      </c>
      <c r="E983" s="25" t="str">
        <f t="shared" si="80"/>
        <v/>
      </c>
      <c r="F983" s="25" t="str">
        <f t="shared" si="81"/>
        <v/>
      </c>
      <c r="G983" s="32" t="str">
        <f>MID($H$11,3873,4)</f>
        <v/>
      </c>
      <c r="H983" s="30" t="e">
        <f t="shared" si="77"/>
        <v>#N/A</v>
      </c>
      <c r="I983" s="30" t="e">
        <f t="shared" si="78"/>
        <v>#N/A</v>
      </c>
      <c r="L983"/>
    </row>
    <row r="984" spans="4:12" x14ac:dyDescent="0.25">
      <c r="D984" s="25" t="str">
        <f t="shared" si="79"/>
        <v/>
      </c>
      <c r="E984" s="25" t="str">
        <f t="shared" si="80"/>
        <v/>
      </c>
      <c r="F984" s="25" t="str">
        <f t="shared" si="81"/>
        <v/>
      </c>
      <c r="G984" s="32" t="str">
        <f>MID($H$11,3877,4)</f>
        <v/>
      </c>
      <c r="H984" s="30" t="e">
        <f t="shared" ref="H984:H1014" si="82">VLOOKUP(D984,$A$15:$C$114,2,FALSE)</f>
        <v>#N/A</v>
      </c>
      <c r="I984" s="30" t="e">
        <f t="shared" si="78"/>
        <v>#N/A</v>
      </c>
      <c r="L984"/>
    </row>
    <row r="985" spans="4:12" x14ac:dyDescent="0.25">
      <c r="D985" s="25" t="str">
        <f t="shared" si="79"/>
        <v/>
      </c>
      <c r="E985" s="25" t="str">
        <f t="shared" si="80"/>
        <v/>
      </c>
      <c r="F985" s="25" t="str">
        <f t="shared" si="81"/>
        <v/>
      </c>
      <c r="G985" s="32" t="str">
        <f>MID($H$11,3881,4)</f>
        <v/>
      </c>
      <c r="H985" s="30" t="e">
        <f t="shared" si="82"/>
        <v>#N/A</v>
      </c>
      <c r="I985" s="30" t="e">
        <f t="shared" si="78"/>
        <v>#N/A</v>
      </c>
      <c r="L985"/>
    </row>
    <row r="986" spans="4:12" x14ac:dyDescent="0.25">
      <c r="D986" s="25" t="str">
        <f t="shared" si="79"/>
        <v/>
      </c>
      <c r="E986" s="25" t="str">
        <f t="shared" si="80"/>
        <v/>
      </c>
      <c r="F986" s="25" t="str">
        <f t="shared" si="81"/>
        <v/>
      </c>
      <c r="G986" s="32" t="str">
        <f>MID($H$11,3885,4)</f>
        <v/>
      </c>
      <c r="H986" s="30" t="e">
        <f t="shared" si="82"/>
        <v>#N/A</v>
      </c>
      <c r="I986" s="30" t="e">
        <f t="shared" si="78"/>
        <v>#N/A</v>
      </c>
      <c r="L986"/>
    </row>
    <row r="987" spans="4:12" x14ac:dyDescent="0.25">
      <c r="D987" s="25" t="str">
        <f t="shared" si="79"/>
        <v/>
      </c>
      <c r="E987" s="25" t="str">
        <f t="shared" si="80"/>
        <v/>
      </c>
      <c r="F987" s="25" t="str">
        <f t="shared" si="81"/>
        <v/>
      </c>
      <c r="G987" s="32" t="str">
        <f>MID($H$11,3889,4)</f>
        <v/>
      </c>
      <c r="H987" s="30" t="e">
        <f t="shared" si="82"/>
        <v>#N/A</v>
      </c>
      <c r="I987" s="30" t="e">
        <f t="shared" si="78"/>
        <v>#N/A</v>
      </c>
      <c r="L987"/>
    </row>
    <row r="988" spans="4:12" x14ac:dyDescent="0.25">
      <c r="D988" s="25" t="str">
        <f t="shared" si="79"/>
        <v/>
      </c>
      <c r="E988" s="25" t="str">
        <f t="shared" si="80"/>
        <v/>
      </c>
      <c r="F988" s="25" t="str">
        <f t="shared" si="81"/>
        <v/>
      </c>
      <c r="G988" s="32" t="str">
        <f>MID($H$11,3893,4)</f>
        <v/>
      </c>
      <c r="H988" s="30" t="e">
        <f t="shared" si="82"/>
        <v>#N/A</v>
      </c>
      <c r="I988" s="30" t="e">
        <f t="shared" si="78"/>
        <v>#N/A</v>
      </c>
      <c r="L988"/>
    </row>
    <row r="989" spans="4:12" x14ac:dyDescent="0.25">
      <c r="D989" s="25" t="str">
        <f t="shared" si="79"/>
        <v/>
      </c>
      <c r="E989" s="25" t="str">
        <f t="shared" si="80"/>
        <v/>
      </c>
      <c r="F989" s="25" t="str">
        <f t="shared" si="81"/>
        <v/>
      </c>
      <c r="G989" s="32" t="str">
        <f>MID($H$11,3897,4)</f>
        <v/>
      </c>
      <c r="H989" s="30" t="e">
        <f t="shared" si="82"/>
        <v>#N/A</v>
      </c>
      <c r="I989" s="30" t="e">
        <f t="shared" si="78"/>
        <v>#N/A</v>
      </c>
      <c r="L989"/>
    </row>
    <row r="990" spans="4:12" x14ac:dyDescent="0.25">
      <c r="D990" s="25" t="str">
        <f t="shared" si="79"/>
        <v/>
      </c>
      <c r="E990" s="25" t="str">
        <f t="shared" si="80"/>
        <v/>
      </c>
      <c r="F990" s="25" t="str">
        <f t="shared" si="81"/>
        <v/>
      </c>
      <c r="G990" s="32" t="str">
        <f>MID($H$11,3901,4)</f>
        <v/>
      </c>
      <c r="H990" s="30" t="e">
        <f t="shared" si="82"/>
        <v>#N/A</v>
      </c>
      <c r="I990" s="30" t="e">
        <f t="shared" si="78"/>
        <v>#N/A</v>
      </c>
      <c r="L990"/>
    </row>
    <row r="991" spans="4:12" x14ac:dyDescent="0.25">
      <c r="D991" s="25" t="str">
        <f t="shared" si="79"/>
        <v/>
      </c>
      <c r="E991" s="25" t="str">
        <f t="shared" si="80"/>
        <v/>
      </c>
      <c r="F991" s="25" t="str">
        <f t="shared" si="81"/>
        <v/>
      </c>
      <c r="G991" s="32" t="str">
        <f>MID($H$11,3905,4)</f>
        <v/>
      </c>
      <c r="H991" s="30" t="e">
        <f t="shared" si="82"/>
        <v>#N/A</v>
      </c>
      <c r="I991" s="30" t="e">
        <f t="shared" si="78"/>
        <v>#N/A</v>
      </c>
      <c r="L991"/>
    </row>
    <row r="992" spans="4:12" x14ac:dyDescent="0.25">
      <c r="D992" s="25" t="str">
        <f t="shared" si="79"/>
        <v/>
      </c>
      <c r="E992" s="25" t="str">
        <f t="shared" si="80"/>
        <v/>
      </c>
      <c r="F992" s="25" t="str">
        <f t="shared" si="81"/>
        <v/>
      </c>
      <c r="G992" s="32" t="str">
        <f>MID($H$11,3909,4)</f>
        <v/>
      </c>
      <c r="H992" s="30" t="e">
        <f t="shared" si="82"/>
        <v>#N/A</v>
      </c>
      <c r="I992" s="30" t="e">
        <f t="shared" si="78"/>
        <v>#N/A</v>
      </c>
      <c r="L992"/>
    </row>
    <row r="993" spans="4:12" x14ac:dyDescent="0.25">
      <c r="D993" s="25" t="str">
        <f t="shared" si="79"/>
        <v/>
      </c>
      <c r="E993" s="25" t="str">
        <f t="shared" si="80"/>
        <v/>
      </c>
      <c r="F993" s="25" t="str">
        <f t="shared" si="81"/>
        <v/>
      </c>
      <c r="G993" s="32" t="str">
        <f>MID($H$11,3913,4)</f>
        <v/>
      </c>
      <c r="H993" s="30" t="e">
        <f t="shared" si="82"/>
        <v>#N/A</v>
      </c>
      <c r="I993" s="30" t="e">
        <f t="shared" si="78"/>
        <v>#N/A</v>
      </c>
      <c r="L993"/>
    </row>
    <row r="994" spans="4:12" x14ac:dyDescent="0.25">
      <c r="D994" s="25" t="str">
        <f t="shared" si="79"/>
        <v/>
      </c>
      <c r="E994" s="25" t="str">
        <f t="shared" si="80"/>
        <v/>
      </c>
      <c r="F994" s="25" t="str">
        <f t="shared" si="81"/>
        <v/>
      </c>
      <c r="G994" s="32" t="str">
        <f>MID($H$11,3917,4)</f>
        <v/>
      </c>
      <c r="H994" s="30" t="e">
        <f t="shared" si="82"/>
        <v>#N/A</v>
      </c>
      <c r="I994" s="30" t="e">
        <f t="shared" si="78"/>
        <v>#N/A</v>
      </c>
      <c r="L994"/>
    </row>
    <row r="995" spans="4:12" x14ac:dyDescent="0.25">
      <c r="D995" s="25" t="str">
        <f t="shared" si="79"/>
        <v/>
      </c>
      <c r="E995" s="25" t="str">
        <f t="shared" si="80"/>
        <v/>
      </c>
      <c r="F995" s="25" t="str">
        <f t="shared" si="81"/>
        <v/>
      </c>
      <c r="G995" s="32" t="str">
        <f>MID($H$11,3921,4)</f>
        <v/>
      </c>
      <c r="H995" s="30" t="e">
        <f t="shared" si="82"/>
        <v>#N/A</v>
      </c>
      <c r="I995" s="30" t="e">
        <f t="shared" si="78"/>
        <v>#N/A</v>
      </c>
      <c r="L995"/>
    </row>
    <row r="996" spans="4:12" x14ac:dyDescent="0.25">
      <c r="D996" s="25" t="str">
        <f t="shared" si="79"/>
        <v/>
      </c>
      <c r="E996" s="25" t="str">
        <f t="shared" si="80"/>
        <v/>
      </c>
      <c r="F996" s="25" t="str">
        <f t="shared" si="81"/>
        <v/>
      </c>
      <c r="G996" s="32" t="str">
        <f>MID($H$11,3925,4)</f>
        <v/>
      </c>
      <c r="H996" s="30" t="e">
        <f t="shared" si="82"/>
        <v>#N/A</v>
      </c>
      <c r="I996" s="30" t="e">
        <f t="shared" si="78"/>
        <v>#N/A</v>
      </c>
      <c r="L996"/>
    </row>
    <row r="997" spans="4:12" x14ac:dyDescent="0.25">
      <c r="D997" s="25" t="str">
        <f t="shared" si="79"/>
        <v/>
      </c>
      <c r="E997" s="25" t="str">
        <f t="shared" si="80"/>
        <v/>
      </c>
      <c r="F997" s="25" t="str">
        <f t="shared" si="81"/>
        <v/>
      </c>
      <c r="G997" s="32" t="str">
        <f>MID($H$11,3929,4)</f>
        <v/>
      </c>
      <c r="H997" s="30" t="e">
        <f t="shared" si="82"/>
        <v>#N/A</v>
      </c>
      <c r="I997" s="30" t="e">
        <f t="shared" si="78"/>
        <v>#N/A</v>
      </c>
      <c r="L997"/>
    </row>
    <row r="998" spans="4:12" x14ac:dyDescent="0.25">
      <c r="D998" s="25" t="str">
        <f t="shared" si="79"/>
        <v/>
      </c>
      <c r="E998" s="25" t="str">
        <f t="shared" si="80"/>
        <v/>
      </c>
      <c r="F998" s="25" t="str">
        <f t="shared" si="81"/>
        <v/>
      </c>
      <c r="G998" s="32" t="str">
        <f>MID($H$11,3933,4)</f>
        <v/>
      </c>
      <c r="H998" s="30" t="e">
        <f t="shared" si="82"/>
        <v>#N/A</v>
      </c>
      <c r="I998" s="30" t="e">
        <f t="shared" si="78"/>
        <v>#N/A</v>
      </c>
      <c r="L998"/>
    </row>
    <row r="999" spans="4:12" x14ac:dyDescent="0.25">
      <c r="D999" s="25" t="str">
        <f t="shared" si="79"/>
        <v/>
      </c>
      <c r="E999" s="25" t="str">
        <f t="shared" si="80"/>
        <v/>
      </c>
      <c r="F999" s="25" t="str">
        <f t="shared" si="81"/>
        <v/>
      </c>
      <c r="G999" s="32" t="str">
        <f>MID($H$11,3937,4)</f>
        <v/>
      </c>
      <c r="H999" s="30" t="e">
        <f t="shared" si="82"/>
        <v>#N/A</v>
      </c>
      <c r="I999" s="30" t="e">
        <f t="shared" si="78"/>
        <v>#N/A</v>
      </c>
      <c r="L999"/>
    </row>
    <row r="1000" spans="4:12" x14ac:dyDescent="0.25">
      <c r="D1000" s="25" t="str">
        <f t="shared" si="79"/>
        <v/>
      </c>
      <c r="E1000" s="25" t="str">
        <f t="shared" si="80"/>
        <v/>
      </c>
      <c r="F1000" s="25" t="str">
        <f t="shared" si="81"/>
        <v/>
      </c>
      <c r="G1000" s="32" t="str">
        <f>MID($H$11,3941,4)</f>
        <v/>
      </c>
      <c r="H1000" s="30" t="e">
        <f t="shared" si="82"/>
        <v>#N/A</v>
      </c>
      <c r="I1000" s="30" t="e">
        <f t="shared" si="78"/>
        <v>#N/A</v>
      </c>
      <c r="L1000"/>
    </row>
    <row r="1001" spans="4:12" x14ac:dyDescent="0.25">
      <c r="D1001" s="25" t="str">
        <f t="shared" si="79"/>
        <v/>
      </c>
      <c r="E1001" s="25" t="str">
        <f t="shared" si="80"/>
        <v/>
      </c>
      <c r="F1001" s="25" t="str">
        <f t="shared" si="81"/>
        <v/>
      </c>
      <c r="G1001" s="32" t="str">
        <f>MID($H$11,3945,4)</f>
        <v/>
      </c>
      <c r="H1001" s="30" t="e">
        <f t="shared" si="82"/>
        <v>#N/A</v>
      </c>
      <c r="I1001" s="30" t="e">
        <f t="shared" si="78"/>
        <v>#N/A</v>
      </c>
      <c r="L1001"/>
    </row>
    <row r="1002" spans="4:12" x14ac:dyDescent="0.25">
      <c r="D1002" s="25" t="str">
        <f t="shared" si="79"/>
        <v/>
      </c>
      <c r="E1002" s="25" t="str">
        <f t="shared" si="80"/>
        <v/>
      </c>
      <c r="F1002" s="25" t="str">
        <f t="shared" si="81"/>
        <v/>
      </c>
      <c r="G1002" s="32" t="str">
        <f>MID($H$11,3949,4)</f>
        <v/>
      </c>
      <c r="H1002" s="30" t="e">
        <f t="shared" si="82"/>
        <v>#N/A</v>
      </c>
      <c r="I1002" s="30" t="e">
        <f t="shared" si="78"/>
        <v>#N/A</v>
      </c>
      <c r="L1002"/>
    </row>
    <row r="1003" spans="4:12" x14ac:dyDescent="0.25">
      <c r="D1003" s="25" t="str">
        <f t="shared" si="79"/>
        <v/>
      </c>
      <c r="E1003" s="25" t="str">
        <f t="shared" si="80"/>
        <v/>
      </c>
      <c r="F1003" s="25" t="str">
        <f t="shared" si="81"/>
        <v/>
      </c>
      <c r="G1003" s="32" t="str">
        <f>MID($H$11,3953,4)</f>
        <v/>
      </c>
      <c r="H1003" s="30" t="e">
        <f t="shared" si="82"/>
        <v>#N/A</v>
      </c>
      <c r="I1003" s="30" t="e">
        <f t="shared" si="78"/>
        <v>#N/A</v>
      </c>
      <c r="L1003"/>
    </row>
    <row r="1004" spans="4:12" x14ac:dyDescent="0.25">
      <c r="D1004" s="25" t="str">
        <f t="shared" si="79"/>
        <v/>
      </c>
      <c r="E1004" s="25" t="str">
        <f t="shared" si="80"/>
        <v/>
      </c>
      <c r="F1004" s="25" t="str">
        <f t="shared" si="81"/>
        <v/>
      </c>
      <c r="G1004" s="32" t="str">
        <f>MID($H$11,3957,4)</f>
        <v/>
      </c>
      <c r="H1004" s="30" t="e">
        <f t="shared" si="82"/>
        <v>#N/A</v>
      </c>
      <c r="I1004" s="30" t="e">
        <f t="shared" si="78"/>
        <v>#N/A</v>
      </c>
      <c r="L1004"/>
    </row>
    <row r="1005" spans="4:12" x14ac:dyDescent="0.25">
      <c r="D1005" s="25" t="str">
        <f t="shared" si="79"/>
        <v/>
      </c>
      <c r="E1005" s="25" t="str">
        <f t="shared" si="80"/>
        <v/>
      </c>
      <c r="F1005" s="25" t="str">
        <f t="shared" si="81"/>
        <v/>
      </c>
      <c r="G1005" s="32" t="str">
        <f>MID($H$11,3961,4)</f>
        <v/>
      </c>
      <c r="H1005" s="30" t="e">
        <f t="shared" si="82"/>
        <v>#N/A</v>
      </c>
      <c r="I1005" s="30" t="e">
        <f t="shared" si="78"/>
        <v>#N/A</v>
      </c>
      <c r="L1005"/>
    </row>
    <row r="1006" spans="4:12" x14ac:dyDescent="0.25">
      <c r="D1006" s="25" t="str">
        <f t="shared" si="79"/>
        <v/>
      </c>
      <c r="E1006" s="25" t="str">
        <f t="shared" si="80"/>
        <v/>
      </c>
      <c r="F1006" s="25" t="str">
        <f t="shared" si="81"/>
        <v/>
      </c>
      <c r="G1006" s="32" t="str">
        <f>MID($H$11,3965,4)</f>
        <v/>
      </c>
      <c r="H1006" s="30" t="e">
        <f t="shared" si="82"/>
        <v>#N/A</v>
      </c>
      <c r="I1006" s="30" t="e">
        <f t="shared" si="78"/>
        <v>#N/A</v>
      </c>
      <c r="L1006"/>
    </row>
    <row r="1007" spans="4:12" x14ac:dyDescent="0.25">
      <c r="D1007" s="25" t="str">
        <f t="shared" si="79"/>
        <v/>
      </c>
      <c r="E1007" s="25" t="str">
        <f t="shared" si="80"/>
        <v/>
      </c>
      <c r="F1007" s="25" t="str">
        <f t="shared" si="81"/>
        <v/>
      </c>
      <c r="G1007" s="32" t="str">
        <f>MID($H$11,3969,4)</f>
        <v/>
      </c>
      <c r="H1007" s="30" t="e">
        <f t="shared" si="82"/>
        <v>#N/A</v>
      </c>
      <c r="I1007" s="30" t="e">
        <f t="shared" si="78"/>
        <v>#N/A</v>
      </c>
      <c r="L1007"/>
    </row>
    <row r="1008" spans="4:12" x14ac:dyDescent="0.25">
      <c r="D1008" s="25" t="str">
        <f t="shared" si="79"/>
        <v/>
      </c>
      <c r="E1008" s="25" t="str">
        <f t="shared" si="80"/>
        <v/>
      </c>
      <c r="F1008" s="25" t="str">
        <f t="shared" si="81"/>
        <v/>
      </c>
      <c r="G1008" s="32" t="str">
        <f>MID($H$11,3973,4)</f>
        <v/>
      </c>
      <c r="H1008" s="30" t="e">
        <f t="shared" si="82"/>
        <v>#N/A</v>
      </c>
      <c r="I1008" s="30" t="e">
        <f t="shared" si="78"/>
        <v>#N/A</v>
      </c>
      <c r="L1008"/>
    </row>
    <row r="1009" spans="4:12" x14ac:dyDescent="0.25">
      <c r="D1009" s="25" t="str">
        <f t="shared" si="79"/>
        <v/>
      </c>
      <c r="E1009" s="25" t="str">
        <f t="shared" si="80"/>
        <v/>
      </c>
      <c r="F1009" s="25" t="str">
        <f t="shared" si="81"/>
        <v/>
      </c>
      <c r="G1009" s="32" t="str">
        <f>MID($H$11,3977,4)</f>
        <v/>
      </c>
      <c r="H1009" s="30" t="e">
        <f t="shared" si="82"/>
        <v>#N/A</v>
      </c>
      <c r="I1009" s="30" t="e">
        <f t="shared" si="78"/>
        <v>#N/A</v>
      </c>
      <c r="L1009"/>
    </row>
    <row r="1010" spans="4:12" x14ac:dyDescent="0.25">
      <c r="D1010" s="25" t="str">
        <f t="shared" si="79"/>
        <v/>
      </c>
      <c r="E1010" s="25" t="str">
        <f t="shared" si="80"/>
        <v/>
      </c>
      <c r="F1010" s="25" t="str">
        <f t="shared" si="81"/>
        <v/>
      </c>
      <c r="G1010" s="32" t="str">
        <f>MID($H$11,3981,4)</f>
        <v/>
      </c>
      <c r="H1010" s="30" t="e">
        <f t="shared" si="82"/>
        <v>#N/A</v>
      </c>
      <c r="I1010" s="30" t="e">
        <f t="shared" si="78"/>
        <v>#N/A</v>
      </c>
      <c r="L1010"/>
    </row>
    <row r="1011" spans="4:12" x14ac:dyDescent="0.25">
      <c r="D1011" s="25" t="str">
        <f t="shared" si="79"/>
        <v/>
      </c>
      <c r="E1011" s="25" t="str">
        <f t="shared" si="80"/>
        <v/>
      </c>
      <c r="F1011" s="25" t="str">
        <f t="shared" si="81"/>
        <v/>
      </c>
      <c r="G1011" s="32" t="str">
        <f>MID($H$11,3985,4)</f>
        <v/>
      </c>
      <c r="H1011" s="30" t="e">
        <f t="shared" si="82"/>
        <v>#N/A</v>
      </c>
      <c r="I1011" s="30" t="e">
        <f t="shared" si="78"/>
        <v>#N/A</v>
      </c>
      <c r="L1011"/>
    </row>
    <row r="1012" spans="4:12" x14ac:dyDescent="0.25">
      <c r="D1012" s="25" t="str">
        <f t="shared" si="79"/>
        <v/>
      </c>
      <c r="E1012" s="25" t="str">
        <f t="shared" si="80"/>
        <v/>
      </c>
      <c r="F1012" s="25" t="str">
        <f t="shared" si="81"/>
        <v/>
      </c>
      <c r="G1012" s="32" t="str">
        <f>MID($H$11,3989,4)</f>
        <v/>
      </c>
      <c r="H1012" s="30" t="e">
        <f t="shared" si="82"/>
        <v>#N/A</v>
      </c>
      <c r="I1012" s="30" t="e">
        <f t="shared" si="78"/>
        <v>#N/A</v>
      </c>
      <c r="L1012"/>
    </row>
    <row r="1013" spans="4:12" x14ac:dyDescent="0.25">
      <c r="D1013" s="25" t="str">
        <f t="shared" si="79"/>
        <v/>
      </c>
      <c r="E1013" s="25" t="str">
        <f t="shared" si="80"/>
        <v/>
      </c>
      <c r="F1013" s="25" t="str">
        <f t="shared" si="81"/>
        <v/>
      </c>
      <c r="G1013" s="32" t="str">
        <f>MID($H$11,3993,4)</f>
        <v/>
      </c>
      <c r="H1013" s="30" t="e">
        <f t="shared" si="82"/>
        <v>#N/A</v>
      </c>
      <c r="I1013" s="30" t="e">
        <f t="shared" si="78"/>
        <v>#N/A</v>
      </c>
      <c r="L1013"/>
    </row>
    <row r="1014" spans="4:12" ht="15.75" thickBot="1" x14ac:dyDescent="0.3">
      <c r="D1014" s="25" t="str">
        <f t="shared" si="79"/>
        <v/>
      </c>
      <c r="E1014" s="25" t="str">
        <f t="shared" si="80"/>
        <v/>
      </c>
      <c r="F1014" s="25" t="str">
        <f t="shared" si="81"/>
        <v/>
      </c>
      <c r="G1014" s="32" t="str">
        <f>MID($H$11,3997,4)</f>
        <v/>
      </c>
      <c r="H1014" s="33" t="e">
        <f t="shared" si="82"/>
        <v>#N/A</v>
      </c>
      <c r="I1014" s="33" t="e">
        <f t="shared" si="78"/>
        <v>#N/A</v>
      </c>
      <c r="L1014"/>
    </row>
    <row r="1015" spans="4:12" x14ac:dyDescent="0.25">
      <c r="H1015" s="28"/>
      <c r="I1015" s="28"/>
      <c r="L1015"/>
    </row>
    <row r="1016" spans="4:12" x14ac:dyDescent="0.25">
      <c r="H1016" s="28"/>
      <c r="I1016" s="28"/>
      <c r="L1016"/>
    </row>
    <row r="1017" spans="4:12" x14ac:dyDescent="0.25">
      <c r="H1017" s="28"/>
      <c r="I1017" s="28"/>
      <c r="L1017"/>
    </row>
    <row r="1018" spans="4:12" x14ac:dyDescent="0.25">
      <c r="H1018" s="28"/>
      <c r="I1018" s="28"/>
      <c r="L1018"/>
    </row>
    <row r="1019" spans="4:12" x14ac:dyDescent="0.25">
      <c r="H1019" s="28"/>
      <c r="I1019" s="28"/>
      <c r="L1019"/>
    </row>
    <row r="1020" spans="4:12" x14ac:dyDescent="0.25">
      <c r="H1020" s="28"/>
      <c r="I1020" s="28"/>
      <c r="L1020"/>
    </row>
    <row r="1021" spans="4:12" x14ac:dyDescent="0.25">
      <c r="H1021" s="28"/>
      <c r="I1021" s="28"/>
      <c r="L1021"/>
    </row>
    <row r="1022" spans="4:12" x14ac:dyDescent="0.25">
      <c r="H1022" s="28"/>
      <c r="I1022" s="28"/>
      <c r="L1022"/>
    </row>
    <row r="1023" spans="4:12" x14ac:dyDescent="0.25">
      <c r="H1023" s="28"/>
      <c r="I1023" s="28"/>
      <c r="L1023"/>
    </row>
    <row r="1024" spans="4:12" x14ac:dyDescent="0.25">
      <c r="H1024" s="28"/>
      <c r="I1024" s="28"/>
      <c r="L1024"/>
    </row>
    <row r="1025" spans="8:12" x14ac:dyDescent="0.25">
      <c r="H1025" s="28"/>
      <c r="I1025" s="28"/>
      <c r="L1025"/>
    </row>
    <row r="1026" spans="8:12" x14ac:dyDescent="0.25">
      <c r="H1026" s="28"/>
      <c r="I1026" s="28"/>
      <c r="L1026"/>
    </row>
    <row r="1027" spans="8:12" x14ac:dyDescent="0.25">
      <c r="H1027" s="28"/>
      <c r="I1027" s="28"/>
      <c r="L1027"/>
    </row>
    <row r="1028" spans="8:12" x14ac:dyDescent="0.25">
      <c r="H1028" s="28"/>
      <c r="I1028" s="28"/>
      <c r="L1028"/>
    </row>
    <row r="1029" spans="8:12" x14ac:dyDescent="0.25">
      <c r="H1029" s="28"/>
      <c r="I1029" s="28"/>
      <c r="L1029"/>
    </row>
    <row r="1030" spans="8:12" x14ac:dyDescent="0.25">
      <c r="H1030" s="28"/>
      <c r="I1030" s="28"/>
      <c r="L1030"/>
    </row>
    <row r="1031" spans="8:12" x14ac:dyDescent="0.25">
      <c r="H1031" s="28"/>
      <c r="I1031" s="28"/>
      <c r="L1031"/>
    </row>
    <row r="1032" spans="8:12" x14ac:dyDescent="0.25">
      <c r="H1032" s="28"/>
      <c r="I1032" s="28"/>
      <c r="L1032"/>
    </row>
    <row r="1033" spans="8:12" x14ac:dyDescent="0.25">
      <c r="H1033" s="28"/>
      <c r="I1033" s="28"/>
      <c r="L1033"/>
    </row>
    <row r="1034" spans="8:12" x14ac:dyDescent="0.25">
      <c r="H1034" s="28"/>
      <c r="I1034" s="28"/>
      <c r="L1034"/>
    </row>
    <row r="1035" spans="8:12" x14ac:dyDescent="0.25">
      <c r="H1035" s="28"/>
      <c r="I1035" s="28"/>
      <c r="L1035"/>
    </row>
    <row r="1036" spans="8:12" x14ac:dyDescent="0.25">
      <c r="H1036" s="28"/>
      <c r="I1036" s="28"/>
      <c r="L1036"/>
    </row>
    <row r="1037" spans="8:12" x14ac:dyDescent="0.25">
      <c r="H1037" s="28"/>
      <c r="I1037" s="28"/>
      <c r="L1037"/>
    </row>
    <row r="1038" spans="8:12" x14ac:dyDescent="0.25">
      <c r="H1038" s="28"/>
      <c r="I1038" s="28"/>
      <c r="L1038"/>
    </row>
    <row r="1039" spans="8:12" x14ac:dyDescent="0.25">
      <c r="H1039" s="28"/>
      <c r="I1039" s="28"/>
      <c r="L1039"/>
    </row>
    <row r="1040" spans="8:12" x14ac:dyDescent="0.25">
      <c r="H1040" s="28"/>
      <c r="I1040" s="28"/>
      <c r="L1040"/>
    </row>
    <row r="1041" spans="8:12" x14ac:dyDescent="0.25">
      <c r="H1041" s="28"/>
      <c r="I1041" s="28"/>
      <c r="L1041"/>
    </row>
    <row r="1042" spans="8:12" x14ac:dyDescent="0.25">
      <c r="H1042" s="28"/>
      <c r="I1042" s="28"/>
      <c r="L1042"/>
    </row>
    <row r="1043" spans="8:12" x14ac:dyDescent="0.25">
      <c r="H1043" s="28"/>
      <c r="I1043" s="28"/>
      <c r="L1043"/>
    </row>
    <row r="1044" spans="8:12" x14ac:dyDescent="0.25">
      <c r="H1044" s="28"/>
      <c r="I1044" s="28"/>
      <c r="L1044"/>
    </row>
    <row r="1045" spans="8:12" x14ac:dyDescent="0.25">
      <c r="H1045" s="28"/>
      <c r="I1045" s="28"/>
      <c r="L1045"/>
    </row>
    <row r="1046" spans="8:12" x14ac:dyDescent="0.25">
      <c r="H1046" s="28"/>
      <c r="I1046" s="28"/>
      <c r="L1046"/>
    </row>
    <row r="1047" spans="8:12" x14ac:dyDescent="0.25">
      <c r="H1047" s="28"/>
      <c r="I1047" s="28"/>
      <c r="L1047"/>
    </row>
    <row r="1048" spans="8:12" x14ac:dyDescent="0.25">
      <c r="H1048" s="28"/>
      <c r="I1048" s="28"/>
      <c r="L1048"/>
    </row>
    <row r="1049" spans="8:12" x14ac:dyDescent="0.25">
      <c r="H1049" s="28"/>
      <c r="I1049" s="28"/>
      <c r="L1049"/>
    </row>
    <row r="1050" spans="8:12" x14ac:dyDescent="0.25">
      <c r="H1050" s="28"/>
      <c r="I1050" s="28"/>
      <c r="L1050"/>
    </row>
    <row r="1051" spans="8:12" x14ac:dyDescent="0.25">
      <c r="H1051" s="28"/>
      <c r="I1051" s="28"/>
      <c r="L1051"/>
    </row>
    <row r="1052" spans="8:12" x14ac:dyDescent="0.25">
      <c r="H1052" s="28"/>
      <c r="I1052" s="28"/>
      <c r="L1052"/>
    </row>
    <row r="1053" spans="8:12" x14ac:dyDescent="0.25">
      <c r="H1053" s="28"/>
      <c r="I1053" s="28"/>
      <c r="L1053"/>
    </row>
    <row r="1054" spans="8:12" x14ac:dyDescent="0.25">
      <c r="H1054" s="28"/>
      <c r="I1054" s="28"/>
      <c r="L1054"/>
    </row>
    <row r="1055" spans="8:12" x14ac:dyDescent="0.25">
      <c r="H1055" s="28"/>
      <c r="I1055" s="28"/>
      <c r="L1055"/>
    </row>
    <row r="1056" spans="8:12" x14ac:dyDescent="0.25">
      <c r="H1056" s="28"/>
      <c r="I1056" s="28"/>
      <c r="L1056"/>
    </row>
    <row r="1057" spans="8:12" x14ac:dyDescent="0.25">
      <c r="H1057" s="28"/>
      <c r="I1057" s="28"/>
      <c r="L1057"/>
    </row>
    <row r="1058" spans="8:12" x14ac:dyDescent="0.25">
      <c r="H1058" s="28"/>
      <c r="I1058" s="28"/>
      <c r="L1058"/>
    </row>
    <row r="1059" spans="8:12" x14ac:dyDescent="0.25">
      <c r="H1059" s="28"/>
      <c r="I1059" s="28"/>
      <c r="J1059" s="28"/>
    </row>
    <row r="1060" spans="8:12" x14ac:dyDescent="0.25">
      <c r="H1060" s="28"/>
      <c r="I1060" s="28"/>
      <c r="J1060" s="28"/>
    </row>
    <row r="1061" spans="8:12" x14ac:dyDescent="0.25">
      <c r="H1061" s="28"/>
      <c r="I1061" s="28"/>
      <c r="J1061" s="28"/>
    </row>
    <row r="1062" spans="8:12" x14ac:dyDescent="0.25">
      <c r="H1062" s="28"/>
      <c r="I1062" s="28"/>
      <c r="J1062" s="28"/>
    </row>
    <row r="1063" spans="8:12" x14ac:dyDescent="0.25">
      <c r="H1063" s="28"/>
      <c r="I1063" s="28"/>
      <c r="J1063" s="28"/>
    </row>
    <row r="1064" spans="8:12" x14ac:dyDescent="0.25">
      <c r="H1064" s="28"/>
      <c r="I1064" s="28"/>
      <c r="J1064" s="28"/>
    </row>
    <row r="1065" spans="8:12" x14ac:dyDescent="0.25">
      <c r="H1065" s="28"/>
      <c r="I1065" s="28"/>
      <c r="J1065" s="28"/>
    </row>
    <row r="1066" spans="8:12" x14ac:dyDescent="0.25">
      <c r="H1066" s="28"/>
      <c r="I1066" s="28"/>
      <c r="J1066" s="28"/>
    </row>
    <row r="1067" spans="8:12" x14ac:dyDescent="0.25">
      <c r="H1067" s="28"/>
      <c r="I1067" s="28"/>
      <c r="J1067" s="28"/>
    </row>
    <row r="1068" spans="8:12" x14ac:dyDescent="0.25">
      <c r="H1068" s="28"/>
      <c r="I1068" s="28"/>
      <c r="J1068" s="28"/>
    </row>
    <row r="1069" spans="8:12" x14ac:dyDescent="0.25">
      <c r="H1069" s="28"/>
      <c r="I1069" s="28"/>
      <c r="J1069" s="28"/>
    </row>
  </sheetData>
  <mergeCells count="2">
    <mergeCell ref="H11:R11"/>
    <mergeCell ref="H13:I13"/>
  </mergeCells>
  <hyperlinks>
    <hyperlink ref="J7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4" workbookViewId="0">
      <selection activeCell="A3" sqref="A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Dominic PA list</vt:lpstr>
      <vt:lpstr>PA Images for your number</vt:lpstr>
      <vt:lpstr>Instructions for practicing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2019-10-05T14:21:54Z</dcterms:modified>
</cp:coreProperties>
</file>